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sktop-54qqu5g\бух-обмен\СКАН НАТАША\на сайт\"/>
    </mc:Choice>
  </mc:AlternateContent>
  <bookViews>
    <workbookView xWindow="0" yWindow="0" windowWidth="20490" windowHeight="7755" firstSheet="2" activeTab="2"/>
  </bookViews>
  <sheets>
    <sheet name="О.р.п.газ,мол,мяс" sheetId="43" r:id="rId1"/>
    <sheet name="О.р.п.ел.ен." sheetId="50" r:id="rId2"/>
    <sheet name="Річний план" sheetId="145" r:id="rId3"/>
  </sheets>
  <definedNames>
    <definedName name="_xlnm.Print_Area" localSheetId="2">'Річний план'!$A$1:$G$640</definedName>
  </definedNames>
  <calcPr calcId="152511"/>
</workbook>
</file>

<file path=xl/calcChain.xml><?xml version="1.0" encoding="utf-8"?>
<calcChain xmlns="http://schemas.openxmlformats.org/spreadsheetml/2006/main">
  <c r="D163" i="145" l="1"/>
  <c r="D308" i="145"/>
  <c r="D323" i="145"/>
  <c r="D328" i="145"/>
  <c r="D10" i="145"/>
  <c r="D446" i="145" l="1"/>
  <c r="D566" i="145" l="1"/>
  <c r="D574" i="145"/>
  <c r="D570" i="145"/>
  <c r="D628" i="145" l="1"/>
  <c r="D626" i="145"/>
  <c r="D622" i="145"/>
  <c r="D620" i="145"/>
  <c r="D618" i="145"/>
  <c r="D617" i="145"/>
  <c r="D630" i="145" s="1"/>
  <c r="D615" i="145" s="1"/>
  <c r="D606" i="145"/>
  <c r="D605" i="145" s="1"/>
  <c r="D614" i="145" s="1"/>
  <c r="D603" i="145" s="1"/>
  <c r="D600" i="145"/>
  <c r="D598" i="145"/>
  <c r="D596" i="145"/>
  <c r="D595" i="145" s="1"/>
  <c r="D602" i="145" s="1"/>
  <c r="D588" i="145"/>
  <c r="D587" i="145" s="1"/>
  <c r="D594" i="145" s="1"/>
  <c r="D584" i="145"/>
  <c r="D582" i="145"/>
  <c r="D581" i="145"/>
  <c r="D586" i="145" s="1"/>
  <c r="D579" i="145" s="1"/>
  <c r="E579" i="145"/>
  <c r="D578" i="145"/>
  <c r="D560" i="145"/>
  <c r="D559" i="145" s="1"/>
  <c r="D553" i="145"/>
  <c r="D551" i="145"/>
  <c r="D545" i="145"/>
  <c r="D539" i="145"/>
  <c r="D533" i="145"/>
  <c r="D521" i="145"/>
  <c r="D517" i="145"/>
  <c r="D513" i="145"/>
  <c r="D509" i="145"/>
  <c r="D504" i="145"/>
  <c r="D502" i="145"/>
  <c r="D500" i="145"/>
  <c r="D498" i="145"/>
  <c r="D492" i="145"/>
  <c r="D486" i="145"/>
  <c r="D481" i="145" s="1"/>
  <c r="D482" i="145"/>
  <c r="D479" i="145"/>
  <c r="D473" i="145"/>
  <c r="D469" i="145"/>
  <c r="D466" i="145"/>
  <c r="D458" i="145"/>
  <c r="D456" i="145"/>
  <c r="D444" i="145"/>
  <c r="D436" i="145"/>
  <c r="D418" i="145"/>
  <c r="D398" i="145"/>
  <c r="D379" i="145"/>
  <c r="D432" i="145" s="1"/>
  <c r="D377" i="145" s="1"/>
  <c r="D372" i="145"/>
  <c r="D370" i="145"/>
  <c r="D362" i="145"/>
  <c r="D350" i="145"/>
  <c r="D346" i="145"/>
  <c r="D332" i="145"/>
  <c r="D320" i="145"/>
  <c r="D315" i="145"/>
  <c r="D303" i="145"/>
  <c r="D286" i="145"/>
  <c r="D283" i="145"/>
  <c r="D260" i="145"/>
  <c r="D120" i="145"/>
  <c r="D111" i="145"/>
  <c r="D102" i="145"/>
  <c r="D87" i="145"/>
  <c r="D80" i="145"/>
  <c r="D75" i="145"/>
  <c r="D28" i="145"/>
  <c r="D21" i="145"/>
  <c r="E8" i="145"/>
  <c r="E631" i="145" s="1"/>
  <c r="D472" i="145" l="1"/>
  <c r="D550" i="145"/>
  <c r="D506" i="145"/>
  <c r="D331" i="145"/>
  <c r="D376" i="145" s="1"/>
  <c r="D329" i="145" s="1"/>
  <c r="D435" i="145"/>
  <c r="D562" i="145" s="1"/>
  <c r="D433" i="145" s="1"/>
  <c r="D8" i="145"/>
  <c r="D563" i="145"/>
  <c r="D565" i="145"/>
  <c r="D631" i="145" l="1"/>
</calcChain>
</file>

<file path=xl/sharedStrings.xml><?xml version="1.0" encoding="utf-8"?>
<sst xmlns="http://schemas.openxmlformats.org/spreadsheetml/2006/main" count="1287" uniqueCount="650">
  <si>
    <t>Всього по КЕКВ 2250</t>
  </si>
  <si>
    <t>Послуги зв'язку</t>
  </si>
  <si>
    <t>Вивезення ТБО</t>
  </si>
  <si>
    <t>Предмет закупівлі</t>
  </si>
  <si>
    <t>Код КЕКВ (для бюджетних коштів)</t>
  </si>
  <si>
    <t>Очікувана вартість предмета закупівлі</t>
  </si>
  <si>
    <t>Процедура закупівлі</t>
  </si>
  <si>
    <t>Орієнтований початок проведеня процедури закупівлі</t>
  </si>
  <si>
    <t>Примітка</t>
  </si>
  <si>
    <t>Предмети, матеріали, обладання та інвертар</t>
  </si>
  <si>
    <t>Канцелярські товари:</t>
  </si>
  <si>
    <t>Господарюючі товари та миючі засоби:</t>
  </si>
  <si>
    <t>Паливно-мастильні матеріали:</t>
  </si>
  <si>
    <t>Передплата періодичних видань:</t>
  </si>
  <si>
    <t>Всього по КЕКВ 2210</t>
  </si>
  <si>
    <t>Оплата послуг (крім комунальних)</t>
  </si>
  <si>
    <t>Всього по КЕКВ 2240</t>
  </si>
  <si>
    <t>Видатки на відрядження</t>
  </si>
  <si>
    <t>Оплата комунальних послуг та енергоносіїв</t>
  </si>
  <si>
    <t xml:space="preserve">Оплата водопостачання та водовідведення </t>
  </si>
  <si>
    <t xml:space="preserve">Комунальний заклад "Дошкільний навчальний заклад (ясла-садок) комбіновоного типу </t>
  </si>
  <si>
    <t xml:space="preserve"> №4 "Дивосвіт" Слобожанської селищної ради, код за ЄДРПОУ 40640144</t>
  </si>
  <si>
    <t>без застосування процедури</t>
  </si>
  <si>
    <t>Придбання посуд:</t>
  </si>
  <si>
    <t>Придбання рослин та насіння:</t>
  </si>
  <si>
    <t>Придбання спецодягу та текстильних виробів:</t>
  </si>
  <si>
    <t>Придбання іграшок:</t>
  </si>
  <si>
    <t>Придбання інструментів та хоз. інвентаря:</t>
  </si>
  <si>
    <t>Послуги з адміністрування программного забезпечення</t>
  </si>
  <si>
    <t>Послуги з поточного ремонту та технічне обслуговування обладнання, техніки, механізмів</t>
  </si>
  <si>
    <t>Послуги з надання доступу до мережі Інтернет</t>
  </si>
  <si>
    <t>Професійних послуг сторонніх фахівців</t>
  </si>
  <si>
    <t>Медикаменти та перев'язувальний матеріал</t>
  </si>
  <si>
    <t>Всього по КЕКВ 2220</t>
  </si>
  <si>
    <t>Продукти харчування</t>
  </si>
  <si>
    <t>Придбання основних фондів (дерева та кущі)</t>
  </si>
  <si>
    <t xml:space="preserve">Оплата за навчання </t>
  </si>
  <si>
    <t>Оплата за природний газ</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</si>
  <si>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</si>
  <si>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</si>
  <si>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Н. В. Тільна</t>
  </si>
  <si>
    <t>Всього по КЕКВ 2230</t>
  </si>
  <si>
    <t>Разом по КПК 0311011</t>
  </si>
  <si>
    <t>Код за  ДК 021-2015 ЄЗС - 15530000 -2  Вершкове масло</t>
  </si>
  <si>
    <t>КПК  0311011 Здійснення Комунального закладу у Слобожанському районі</t>
  </si>
  <si>
    <t>Код за  ДК 021-2015 ЄЗС - 15810000 -9  Хлібопродукти, свіжовипечені хлібобулочні та кондитерські вироби</t>
  </si>
  <si>
    <t>Код за  ДК 021-2015 ЄЗС - 15510000 -6  Молоко та вершки</t>
  </si>
  <si>
    <t>Код за  ДК 021-2015 ЄЗС - 15850000 -1  Макаронні вироби</t>
  </si>
  <si>
    <t xml:space="preserve">№ </t>
  </si>
  <si>
    <t>Код за ДК 021-2015 ЄЗС - 09210000 -4  Мастильні засоби</t>
  </si>
  <si>
    <t>Код за  ДК 021-2015 ЄЗС - 72410000 -7   Послуги провайдерів</t>
  </si>
  <si>
    <t>Код за  ДК 021-2015 ЄЗС - 90510000 -5   Утилізація сміття та поводження зі сміттям</t>
  </si>
  <si>
    <t>Код за CPV 2008  ДК 021-2015 ЄЗС - 09310000 -5  Електрична енергія</t>
  </si>
  <si>
    <t>Конкретна назва предмета закупівлі</t>
  </si>
  <si>
    <t xml:space="preserve">Голова тендерного комітету </t>
  </si>
  <si>
    <t xml:space="preserve">Секретар тендерного комітету </t>
  </si>
  <si>
    <t>(підпис)</t>
  </si>
  <si>
    <t>(ініціали та прізвище)</t>
  </si>
  <si>
    <t>Відкриті торги</t>
  </si>
  <si>
    <t>Оплата за електричну енергію</t>
  </si>
  <si>
    <t>Придбання комплектувальних і дрібних деталей для ремонту  обладнання, витратних, запасних та іншіх матеріалів до комп'ютерної техніки та оргтехніки:</t>
  </si>
  <si>
    <t>Всього по КЕКВ 3110</t>
  </si>
  <si>
    <t xml:space="preserve">                                      м.п.</t>
  </si>
  <si>
    <t>Секретар тендерного комітету                                  ___________________</t>
  </si>
  <si>
    <t xml:space="preserve">                                                                                              підпис</t>
  </si>
  <si>
    <t>Код за  ДК 021-2015 ЄЗС - 41110000-3   Питна вода</t>
  </si>
  <si>
    <r>
      <t>Затверджений  рішенням тендерного комітету від 18 вересня</t>
    </r>
    <r>
      <rPr>
        <u/>
        <sz val="12"/>
        <rFont val="Times New Roman"/>
        <family val="1"/>
        <charset val="204"/>
      </rPr>
      <t xml:space="preserve"> 2017 року № 19</t>
    </r>
  </si>
  <si>
    <t>Н.Г.Єрмакова</t>
  </si>
  <si>
    <t>Хімічна продукція</t>
  </si>
  <si>
    <t>Код за CPV 2008  ДК 021-2015 ЄЗС - 65210000-8 Розподіл газу</t>
  </si>
  <si>
    <t>спеціальний фонд</t>
  </si>
  <si>
    <t>ДК 021-2015 ЄЗС - 09120000-6 Природний газ</t>
  </si>
  <si>
    <t>ДК 021-2015 ЄЗС - 15510000-6 "Молоко та вершки"</t>
  </si>
  <si>
    <t>ДК 021-2015 ЄЗС - 15110000-2 "М'ясо"</t>
  </si>
  <si>
    <t>"Електрична енергія"</t>
  </si>
  <si>
    <t>ДК 021-2015 ЄЗС - 093100005 "Електрична енергія"</t>
  </si>
  <si>
    <t>Код за  ДК 021-2015 ЄЗС - 03142500-3 Яйця</t>
  </si>
  <si>
    <t>Код за  ДК 021-2015 ЄЗС - 15841000-5  Какао</t>
  </si>
  <si>
    <t>Код за  ДК 021-2015 ЄЗС - 15898000-9   Дріжджі</t>
  </si>
  <si>
    <t>Код за  ДК 021-2015 ЄЗС - 15320000 -7  Фруктові та овочеві соки</t>
  </si>
  <si>
    <t>(0 грн  коп.)</t>
  </si>
  <si>
    <t>(0 грн 00 коп.)</t>
  </si>
  <si>
    <t>(0 грн  00 коп.)</t>
  </si>
  <si>
    <t>Будівельні роботи та поточний ремонт</t>
  </si>
  <si>
    <t>ІНШІ ГРОМАДСЬКІ, СОЦІАЛЬНІ ТА ОСОБИСТІ ПОСЛУГИ</t>
  </si>
  <si>
    <t>Сільськогосподарська продукція</t>
  </si>
  <si>
    <t>ДК 021-2015 ЄЗС - 09310000-5 "Електрична енергія"</t>
  </si>
  <si>
    <t>листопад 2018 року</t>
  </si>
  <si>
    <t>684 900 (Шістсот вісімдесят чотири тисячі дев'ятсот гривень 00 копійок)</t>
  </si>
  <si>
    <t>Оснащення STREM лабораторії:</t>
  </si>
  <si>
    <t>Меблі</t>
  </si>
  <si>
    <t xml:space="preserve">Придбання піску та будівельних матеріалів. </t>
  </si>
  <si>
    <t>Код за  ДК 021-2015 ЄЗС - 71630000 -3  Послуги з технічного огляду та випробовувань (техн.обслуг.облад.доочищення води та пров.комплексу мір по дезінфекції та дератиз.)</t>
  </si>
  <si>
    <t>Код за  ДК 021-2015 ЄЗС - 71630000 -3  Послуги з технічного огляду та випробовувань (заміри освітл.та мікроклімату в груп..)</t>
  </si>
  <si>
    <t>(чотири тисячі грн.00коп.)</t>
  </si>
  <si>
    <t>(дві тисячі грн.00коп.)</t>
  </si>
  <si>
    <t>(дві тисячі вісімсот вісімдесят грн.00коп.)</t>
  </si>
  <si>
    <t>Код за  ДК 021-2015 ЄЗС - 15110000 -2  М’ясо (філе,печінка,яловичина)</t>
  </si>
  <si>
    <t>Код за  ДК 021-2015 ЄЗС - 15550000-8 Молочні продукти різні (ряжанка)</t>
  </si>
  <si>
    <t>(двадцать тисяч грн 00 коп.)</t>
  </si>
  <si>
    <t>Код за  ДК 021-2015 ЄЗС - 15820000-2 Сухарі та печиво, пресерви з хлібобулочних і кондитерських виробів (печиво)</t>
  </si>
  <si>
    <t>Код за  ДК 021-2015 ЄЗС - 15820000-2 Сухарі та печиво, пресерви з хлібобулочних і кондитерських виробів (сухарі панірувальні)</t>
  </si>
  <si>
    <t>Код за  ДК 021-2015 ЄЗС - 60112000-6   Послуги громадського автомобільного транспорту</t>
  </si>
  <si>
    <t>Код за  ДК 021-2015 ЄЗС - 55110000-4   Послуги з розміщення у готелях</t>
  </si>
  <si>
    <t>Код за CPV 2008  ДК 021-2015 ЄЗС - 90430000-0  Послуги з відведення стічних вод</t>
  </si>
  <si>
    <t>Код за CPV 2008  ДК 021-2015 ЄЗС - 65310000-9  Розподіл електричної енергії</t>
  </si>
  <si>
    <t>(тридцять три тисячі п'ятсот шістдесят шість гривень 40 коп.)</t>
  </si>
  <si>
    <t>(три тисячі шістсот гривень 00коп.)</t>
  </si>
  <si>
    <t>Н.В.Тільна</t>
  </si>
  <si>
    <t>(вісімсот п'ятдесят вісім грн 00 коп.)</t>
  </si>
  <si>
    <t>(двадцять одна тисяча шістсот  грн 00 коп.)</t>
  </si>
  <si>
    <t>(дев'ять тисяч шістсот грн.00коп.)</t>
  </si>
  <si>
    <t>(дев'ятсот грн.00коп.)</t>
  </si>
  <si>
    <t>(п'ять тисяч сімсот шістдесят грн 00 коп.)</t>
  </si>
  <si>
    <t>Код за CPV 2008  ДК 021-2015 ЄЗС  - 65110000 -7  Розподіл води (водопостачання та водовідведення)</t>
  </si>
  <si>
    <t>Код за  ДК 021-2015 ЄЗС - 50730000-1 Послуги з ремонту і технічного обслуговування охолоджувальних установок (техн.обсл.настінного кондиц.,діагностика кондиц.,візуальний огляд та чистка,перевірка діє справності)</t>
  </si>
  <si>
    <t>Код за  ДК 021-2015 ЄЗС - 31410000-3 Гальванічні елементи (батарейки)</t>
  </si>
  <si>
    <t>Код за  ДК 021-2015 ЄЗС - 50410000-2 Послуги з ремонту і технічного обслуговування вимірювальних, випробувальних і контрольних приладів (перевірка сигналізатора загазованості)</t>
  </si>
  <si>
    <t>(сто сімдесят вісім грн.14коп.)</t>
  </si>
  <si>
    <t>(дві тисяч п'ятсот вісімдесят  грн 00 коп.)</t>
  </si>
  <si>
    <t>(одна тисяча триста двадцять грн.00коп.)</t>
  </si>
  <si>
    <t>(дві тисячі п'ятсот грн.00коп.)</t>
  </si>
  <si>
    <t>Код за CPV 2008  ДК 021-2015 ЄЗС - 65310000-9  Розподіл електричної енергії (надання послуг з розподілу (передачі) електричної енергії та надання послуг з компенсації перетікань реактивної електричної енергії)</t>
  </si>
  <si>
    <t>Код за  ДК 021-2015 ЄЗС - 39810000 -3  Ароматизатори та воски (освіжувач повітря)</t>
  </si>
  <si>
    <t>Код за  ДК 021-2015 ЄЗС - 19640000 -4 Поліетиленові мішки та пакети для сміття (пакети для сміття)</t>
  </si>
  <si>
    <t>Код за  ДК 021-2015 ЄЗС - 24310000 -0  Основні неорганічні хімічні речовини (сода кальцинована)</t>
  </si>
  <si>
    <t>Запчастини для картоплеочистної та протирочної машини:</t>
  </si>
  <si>
    <t>Код за  ДК 021-2015 ЄЗС - 98310000-9 Послуги з прання і сухого чищення (чистка килимового покритя)</t>
  </si>
  <si>
    <t>Код за  ДК 021-2015 ЄЗС - 24590000-6 Силікони у первинній формі (цвяхи рідкі)</t>
  </si>
  <si>
    <t>Код за  ДК 021-2015 ЄЗС - 71631000-0 Послуги з технічного огляду (послуги із перевірки (огляду) пристроїв блискавкозахисту у відповідності до вимог п.1.21 р. IV "Правил пожежної безпеки в Україні" та ДСТУ Б В.2.5-38:2008 "Інженерне обладнання будинків і споруд.")</t>
  </si>
  <si>
    <t>Код за  ДК 021-2015 ЄЗС - 71310000-4 Консультаційні послуги у галузях інженерії та будівництва (послуги з дослідження і забезпечення безпеки об'єкта нерухомості, а саме з надання послуг з ідентифікації потенційно небезпечного об'єкта згідно наказу ДСНС України від 23.02.2006 №98)</t>
  </si>
  <si>
    <t>(одна тисяча вісімсот двадцять чотири грн.00коп.)</t>
  </si>
  <si>
    <t>Код за  ДК 021-2015 ЄЗС - 19440000-2 Синтетичні нитки та пряжа (нитки)</t>
  </si>
  <si>
    <t>Код за ДК 021-2015 ЄЗС - 19510000-4 Гумові вироби (гумове покриття МІАН )</t>
  </si>
  <si>
    <t>Код за  ДК 021-2015 ЄЗС - 31650000-7 Ізоляційне приладдя (ізострічка)</t>
  </si>
  <si>
    <t>(0грн.00коп.)</t>
  </si>
  <si>
    <t>( дев'ятсот грн 00 коп.)</t>
  </si>
  <si>
    <t>Код за  ДК 021-2015 ЄЗС - 50510000-3 Послуги з ремонту і технічного обслуговування насосів, клапанів, кранів і металевих контейнерів (сезонна консервація системи автоматичного поливу)</t>
  </si>
  <si>
    <t>(чотирнадцять тисяч сто сорок грн.00коп.)</t>
  </si>
  <si>
    <t>Код за  ДК 021-2015 ЄЗС - 50410000-2 Послуги з ремонту і технічного обслуговування вимірювальних, випробувальних і контрольних приладів (послуги з технічного діагностуванню, перезарядці та ремонту вогнегасників)</t>
  </si>
  <si>
    <t>грудень 2019 року</t>
  </si>
  <si>
    <r>
      <rPr>
        <b/>
        <sz val="14"/>
        <color rgb="FFFF0000"/>
        <rFont val="Times New Roman"/>
        <family val="1"/>
        <charset val="204"/>
      </rPr>
      <t xml:space="preserve"> Очікуваний</t>
    </r>
    <r>
      <rPr>
        <b/>
        <sz val="14"/>
        <color indexed="8"/>
        <rFont val="Times New Roman"/>
        <family val="1"/>
        <charset val="204"/>
      </rPr>
      <t xml:space="preserve"> РІЧНИЙ  ПЛАН  ЗАКУПІВЕЛЬ НА 2020 РІК</t>
    </r>
  </si>
  <si>
    <r>
      <rPr>
        <b/>
        <sz val="14"/>
        <color rgb="FFFF0000"/>
        <rFont val="Times New Roman"/>
        <family val="1"/>
        <charset val="204"/>
      </rPr>
      <t>Очікуваний</t>
    </r>
    <r>
      <rPr>
        <b/>
        <sz val="14"/>
        <color indexed="8"/>
        <rFont val="Times New Roman"/>
        <family val="1"/>
        <charset val="204"/>
      </rPr>
      <t xml:space="preserve"> РІЧНИЙ  ПЛАН  ЗАКУПІВЕЛЬ НА 2020 РІК</t>
    </r>
  </si>
  <si>
    <t>586 520,00 (П'ятсот вісімдесят шість тисяч п'ятсот двадцять гривень 00 копійок)</t>
  </si>
  <si>
    <t>530 000,00  (П'ятсот тридцять тисяч  гривень 00 копійок)</t>
  </si>
  <si>
    <r>
      <rPr>
        <sz val="12"/>
        <color rgb="FFFF0000"/>
        <rFont val="Times New Roman"/>
        <family val="1"/>
        <charset val="204"/>
      </rPr>
      <t>706 000,00</t>
    </r>
    <r>
      <rPr>
        <sz val="12"/>
        <rFont val="Times New Roman"/>
        <family val="1"/>
        <charset val="204"/>
      </rPr>
      <t xml:space="preserve"> (Сімсот шість тисяч гривень 00 копійок)</t>
    </r>
  </si>
  <si>
    <t>"Постачання електричної енергії"</t>
  </si>
  <si>
    <t>"Молоко та вершки" (молоко пастеризоване жирністю не менше 3,2%, молоко згущене, сметана жирністю не менше 20%)</t>
  </si>
  <si>
    <t>М'ясо (філе куряче, печінка куряча, м'ясо яловичини)</t>
  </si>
  <si>
    <t>ДК 021-2015 ЄЗС - 09120000-6 "Газове паливо"</t>
  </si>
  <si>
    <t>778 000,00  (Сімсот сімдесят вісім тисяч  гривень 00 копійок)</t>
  </si>
  <si>
    <t>"Газове паливо" (природний газ) з урахуванням послуги замовлення (бронювання) потужності</t>
  </si>
  <si>
    <r>
      <t xml:space="preserve">Затверджений рішенням тендерного комітету від  </t>
    </r>
    <r>
      <rPr>
        <sz val="12"/>
        <color rgb="FFFF0000"/>
        <rFont val="Times New Roman"/>
        <family val="1"/>
        <charset val="204"/>
      </rPr>
      <t xml:space="preserve">09 </t>
    </r>
    <r>
      <rPr>
        <sz val="12"/>
        <rFont val="Times New Roman"/>
        <family val="1"/>
        <charset val="204"/>
      </rPr>
      <t>грудня</t>
    </r>
    <r>
      <rPr>
        <sz val="12"/>
        <color rgb="FFFF0000"/>
        <rFont val="Times New Roman"/>
        <family val="1"/>
        <charset val="204"/>
      </rPr>
      <t xml:space="preserve"> 2019</t>
    </r>
    <r>
      <rPr>
        <sz val="12"/>
        <rFont val="Times New Roman"/>
        <family val="1"/>
        <charset val="204"/>
      </rPr>
      <t xml:space="preserve"> року №</t>
    </r>
    <r>
      <rPr>
        <sz val="12"/>
        <color rgb="FFFF0000"/>
        <rFont val="Times New Roman"/>
        <family val="1"/>
        <charset val="204"/>
      </rPr>
      <t xml:space="preserve"> 51</t>
    </r>
  </si>
  <si>
    <r>
      <t>Затверджений рішенням тендерного комітету від  11</t>
    </r>
    <r>
      <rPr>
        <sz val="12"/>
        <color rgb="FFFF0000"/>
        <rFont val="Times New Roman"/>
        <family val="1"/>
        <charset val="204"/>
      </rPr>
      <t xml:space="preserve">  </t>
    </r>
    <r>
      <rPr>
        <sz val="12"/>
        <color theme="1"/>
        <rFont val="Times New Roman"/>
        <family val="1"/>
        <charset val="204"/>
      </rPr>
      <t>грудня 2019 року №53</t>
    </r>
  </si>
  <si>
    <t>Код за CPV 2008  ДК 021-2015 ЄЗС - 60300000-1 Послуги з транспортування трубопроводами</t>
  </si>
  <si>
    <t>2020 рік</t>
  </si>
  <si>
    <t>Форма</t>
  </si>
  <si>
    <t>в р.п. 706 000,00</t>
  </si>
  <si>
    <t>в р.п. 778 000,00</t>
  </si>
  <si>
    <t>спец.ф. в р.п. 302 490,00</t>
  </si>
  <si>
    <t>спец.ф. в р.п. 519 360,00</t>
  </si>
  <si>
    <t>Код за  ДК 021-2015 ЄЗС - 15220000-6  Риба, рибне філе та інше м'ясо риби морожені</t>
  </si>
  <si>
    <t>спеціальний фонд 100 000,00</t>
  </si>
  <si>
    <t>спеціальний фонд 57 990,00</t>
  </si>
  <si>
    <t>Код за  ДК 021-2015 ЄЗС - 85140000-2  Послуги у сфері охорони здоров’я різні (послуги з охорони внутрішнього порядку, за допомогою пульту централізованого спостереження)</t>
  </si>
  <si>
    <t>Код за  ДК 021-2015 ЄЗС - 79710000-4  Охоронні послуги (послуги з охорони внутрішнього порядку, за допомогою пульту централізованого спостереження)</t>
  </si>
  <si>
    <t>Код за  ДК 021-2015 ЄЗС - 79710000-4  Охоронні послуги (цілодобове спостереження за установками пожежної сигналізації)</t>
  </si>
  <si>
    <t>спеціальний фонд 125 000,00</t>
  </si>
  <si>
    <t>спеціальний фонд 50 000,00</t>
  </si>
  <si>
    <t>Код за  ДК 021-2015 ЄЗС - 15540000 -5  Сирні продукти (сир(творог), сир твердий)</t>
  </si>
  <si>
    <t>спеціальний фонд 60 000,00</t>
  </si>
  <si>
    <t>Код за  ДК 021-2015 ЄЗС - 03210000 -6  Зернові культури та картопля (горох, картопля)</t>
  </si>
  <si>
    <t>Код за  ДК 021-2015 ЄЗС - 03220000 -9  Овочі, фрукти та горіхи (зелена цибуля, часник, зелень, перець, цибуля, капуста, огірки, кабачки, буряк, морква, лимон, яблука, помідори, банани)</t>
  </si>
  <si>
    <t>Код за  ДК 021-2015 ЄЗС - 15870000 -7  Заправки та приправи (сіль, лавровий лист, сода, кислота лимонна)</t>
  </si>
  <si>
    <t>Код за  ДК 021-2015 ЄЗС - 15610000 -7  Продукція борошномельно-круп’яної промисловості (борошно, рис, перловка, пластівці вівсяні, пшоно, крупа ячна, гречана, манна, пшенична, кукурудзяна)</t>
  </si>
  <si>
    <t>Код за  ДК 021-2015 ЄЗС - 15830000 -5  Цукор і супутня продукція (цукор, ваніль)</t>
  </si>
  <si>
    <t>Код за  ДК 021-2015 ЄЗС - 15420000 -8  Рафіновані олії та жири (олія)</t>
  </si>
  <si>
    <t>Код за  ДК 021-2015 ЄЗС - 15130000 -8  М’ясопродукти (ковбаси)</t>
  </si>
  <si>
    <t>Код за  ДК 021-2015 ЄЗС - 15860000 -4  Кава, чай та супутня продукція (кавовий напій, чай)</t>
  </si>
  <si>
    <t>Код за  ДК 021-2015 ЄЗС - 15330000 -0  Оброблені фрукти та овочі (повидло, томатна паста, горошок зелений консервований, сухофрукти, ізюм, квашена капуста)</t>
  </si>
  <si>
    <t>Код за  ДК 021-2015 ЄЗС - 15620000-0 Крохмалі та крохмалепродукти (крохмал)</t>
  </si>
  <si>
    <t>Код за  ДК 021-2015 ЄЗС - 72260000 -5   Послуги, пов’язані з програмним забезпеченням (послуги у сфері інформатизації: Інформаційно-консультативні послуги з супроводження ПЗ «M.E.Doc»)</t>
  </si>
  <si>
    <t>в т. ч. спеціальний фонд          1 214 840,00 грн                          плюс Річний план                  1 590 885,00</t>
  </si>
  <si>
    <t>Код за  ДК 021-2015 ЄЗС - 64210000 -1  Послуги телефонного зв’язку та передачі даних (абонплата за телефон з послугою б/н)</t>
  </si>
  <si>
    <t>Код за  ДК 021-2015 ЄЗС - 38410000-2 Лічильні прилади</t>
  </si>
  <si>
    <t>Код за  ДК 021-2015 ЄЗС - 45432100-5 Монтаж і покривання підлоги (послуга з укладки гумового покриття дитячих майданчиків)</t>
  </si>
  <si>
    <t>(вісімдесят чотири тисячі грн.00коп.)</t>
  </si>
  <si>
    <t>Код за  ДК 021-2015 ЄЗС - 50310000-1 Технічне обслуговування і ремонт офісної техніки (заправка та відновлення картриджів до принтерів,профілактика ПК (чистка комплектуючих від пилу, чистка реєстру, бекап даних), заміна фотобарабана картриджа, ремонт принтера, ремонт комп'ютерів)</t>
  </si>
  <si>
    <t>( чотири тисячі двісті грн 00 коп.)</t>
  </si>
  <si>
    <t>(двадцять вісім тисяч грн.00коп.)</t>
  </si>
  <si>
    <t>(шість тисяч грн.00коп.)</t>
  </si>
  <si>
    <t>(одна тисяча грн.00коп.)</t>
  </si>
  <si>
    <t>(тридцять п'ять тисяч п'ятсот п'ятдесят шість грн. 66 коп.)</t>
  </si>
  <si>
    <t>(одна тисяча п'ятсот грн.00коп.)</t>
  </si>
  <si>
    <t>(дев'ятсот шістдесят шість грн.00коп.)</t>
  </si>
  <si>
    <t>(п'ять тисяч сімсот шістдесят грн.00коп.)</t>
  </si>
  <si>
    <t>(три тисячі п'ятсот грн.00коп.)</t>
  </si>
  <si>
    <t>(шістнадцять тисяч  шістсот дев'яносто дві грн 00 коп.)</t>
  </si>
  <si>
    <t>(вісім тисяч п'ятсот грн.00коп.)</t>
  </si>
  <si>
    <t>(сімдесят тисяч триста сімдесят п'ять грн.60коп.)</t>
  </si>
  <si>
    <t>(дванадцять тисяч  грн.00коп.)</t>
  </si>
  <si>
    <t>(вісімдесят тисяч вісімсот шість грн 00 коп.)</t>
  </si>
  <si>
    <t xml:space="preserve">(сім тисяч  грн 00 коп.) </t>
  </si>
  <si>
    <t xml:space="preserve">(одна тисяча п'ятсот  грн 00 коп.) </t>
  </si>
  <si>
    <t>(шістдесят тисяч грн.00коп.)</t>
  </si>
  <si>
    <t>(вісімнадцять тисяч грн 00 коп.)</t>
  </si>
  <si>
    <t>( двадцять дві тисячі грн 00 коп.)</t>
  </si>
  <si>
    <t>(чотири тисячі грн 00 коп.)</t>
  </si>
  <si>
    <t>(п'ятдесят тисяч грн 00 коп.)</t>
  </si>
  <si>
    <t>(сорок тисяч грн 00 коп.)</t>
  </si>
  <si>
    <t>(п'ятдесят п'ять тисяч грн 00 коп.)</t>
  </si>
  <si>
    <t>(сто шістдесят тисяч грн 00 коп.)</t>
  </si>
  <si>
    <t>(сто сімдесят тисяч грн 00 коп.)</t>
  </si>
  <si>
    <t>(три тисячі грн 00 коп.)</t>
  </si>
  <si>
    <t>(сто двадцять п'ять тисяч грн 00 коп.)</t>
  </si>
  <si>
    <t>(сто шістдесят тисяч  грн 00 коп.)</t>
  </si>
  <si>
    <t>(п'ятдесят сім тисяч дев'ятсот дев'яносто грн 00 коп.)</t>
  </si>
  <si>
    <t>(сорок п'ять тисяч грн 00 коп.)</t>
  </si>
  <si>
    <t>(сімдесят п'ять тисяч  грн 00 коп.)</t>
  </si>
  <si>
    <t>(сто тисяч грн 00 коп.)</t>
  </si>
  <si>
    <t>(чотири тисячі вісімсот грн.00коп.)</t>
  </si>
  <si>
    <t>(дев'яносто дев'ять грн.08коп.)</t>
  </si>
  <si>
    <t>(сім тисяч чотириста дев'яносто грн.86 коп.)</t>
  </si>
  <si>
    <t>Код за  ДК 021-2015 ЄЗС - 50530000-9 Послуги з ремонту і технічного обслуговування техніки (послуги на діагностування, розбірку,збірку,ремонт двигуна вентилятору, пуско-налагоджувальні роботи шафи холодильної Polair CM 107-S/NIPE)</t>
  </si>
  <si>
    <t>Код за  ДК 021-2015 ЄЗС - 50530000-9 Послуги з ремонту і технічного обслуговування техніки (послуги з технічного обслуговування системи газопостачання та газового обладнання (крім ВОГ))</t>
  </si>
  <si>
    <t>Код за  ДК 021-2015 ЄЗС - 71630000 -3  Послуги з технічного огляду та випробовувань</t>
  </si>
  <si>
    <t>Код за  ДК 021-2015 ЄЗС - 45430000-0 Покривання підлоги та стін (послуга з укладки гумового покриття дитячих майданчиків)</t>
  </si>
  <si>
    <t>(сто шістдесят тисяч шістсот вісімдесят грн.00коп.)</t>
  </si>
  <si>
    <t>(три тисячі шістсот грн.00коп.)</t>
  </si>
  <si>
    <t>Код за  ДК 021-2015 ЄЗС - 44810000-1  Фарби (пігмент, фарба фасадна, фарба для побутової техніки, емаль сіра,коричнева)</t>
  </si>
  <si>
    <t>(дев'ятнадцять тисяч сто вісімдесят вісім грн. 00 коп.)</t>
  </si>
  <si>
    <t>Код за  ДК 021-2015 ЄЗС - 39220000 -0  Кухонне приладдя, товари для дому та господарства і приладдя для закладів громадського харчування (пензлі, валики, ручки на валики, кюветки)</t>
  </si>
  <si>
    <t>(шістсот шістдесят чотири грн 00 коп.)</t>
  </si>
  <si>
    <t>Код за  ДК 021-2015 ЄЗС - 44170000-2 Стрічки (стрічка малярна)</t>
  </si>
  <si>
    <t>(двісті п'ятдесят грн.00коп.)</t>
  </si>
  <si>
    <t>Код за  ДК 021-2015 ЄЗС - 24910000 -6 Клеї (клей полімерний, клей для шпалер)</t>
  </si>
  <si>
    <t>Код за  ДК 021-2015 ЄЗС - 44830000-7 Мастики, шпаклівки, замазки та розчинники (піна монтажна, уайт-спирт, шпаклівка)</t>
  </si>
  <si>
    <t>Код за  ДК 021-2015 ЄЗС - 44510000 -8  Знаряддя (щітка по металу, шпатель)</t>
  </si>
  <si>
    <t>(дев'яносто п'ять грн 00коп.)</t>
  </si>
  <si>
    <t>Код за  ДК 021-2015 ЄЗС - 39190000-0 Шпалери та інші настінні покриття (шпалери)</t>
  </si>
  <si>
    <t>(сімсот п'ятдесят грн.00коп.)</t>
  </si>
  <si>
    <t>(одна тисяча сто шістнадцять грн.00коп.)</t>
  </si>
  <si>
    <t>(шість тисяч вісімдесят грн.00коп.)</t>
  </si>
  <si>
    <t>Код за  ДК 021-2015 ЄЗС - 31220000 -4  Елементи електричних схем (заглушка в розетку)</t>
  </si>
  <si>
    <t>(сто грн.00коп.)</t>
  </si>
  <si>
    <t>(сто чотири тисячі сто сорок чотири  грн.00коп.)</t>
  </si>
  <si>
    <t>(вісімдесят сім тисяч дев'ятсот дванадцять грн.00коп.)</t>
  </si>
  <si>
    <t>Код за CPV 2008  ДК 021-2015 ЄЗС  - 80510000-2 Послуги з професійної підготовки спеціалістів 80520000-5 Навчальні засоби (онлайн-навчання спеціалістів у сфері здійснення публічних закупівель згідно із затвердженою програмою підготовки спеціалістів  з видачею сертифікату)</t>
  </si>
  <si>
    <t>Код за CPV 2008  ДК 021-2015 ЄЗС  - 80520000-5 Навчальні засоби (онлайн-навчання спеціалістів у сфері здійснення публічних закупівель згідно із затвердженою програмою підготовки спеціалістів  з видачею сертифікату)</t>
  </si>
  <si>
    <t>(одна тисяча триста грн.00коп.)</t>
  </si>
  <si>
    <t>Код за  ДК 021-2015 ЄЗС - 50510000-3 Послуги з ремонту і технічного обслуговування насосів, клапанів, кранів і металевих контейнерів (послуги з технічного обслуговування та налаштування системи поливу)</t>
  </si>
  <si>
    <t>(одна тисяча двісті вісімдесят грн.38коп.)</t>
  </si>
  <si>
    <t>(чотири тисячі сімсот дев'ятнадцять грн.62коп.)</t>
  </si>
  <si>
    <t>звіт про укладений договір</t>
  </si>
  <si>
    <t>Код за ДК 021-2015 ЄЗС - 14210000 -6  Гравій, пісок, щебінь і наповнювачі (пісок)</t>
  </si>
  <si>
    <t>Голова тендерного комітету                                     ___________________</t>
  </si>
  <si>
    <t>відкриті торги</t>
  </si>
  <si>
    <t>Код за ДК 021-2015 ЄЗС -24440000-0 Добрива різні  (добриво)</t>
  </si>
  <si>
    <t>Код за  ДК 021-2015 ЄЗС - 44510000 -8  Знаряддя (сікатор)</t>
  </si>
  <si>
    <t>Код за  ДК 021-2015 ЄЗС - 42920000-1 Машини для миття пляшок, пакування, зважування та розпилювання (пістолет-розпилювач)</t>
  </si>
  <si>
    <t>(п'ятсот шістдесят три грн 35 коп.)</t>
  </si>
  <si>
    <t>Код за ДК 021-2015 ЄЗС -  03120000 -8  Продукція рослинництва, у тому числі тепличного (квіти петунія, віола, лобелія, петунія ампельна)</t>
  </si>
  <si>
    <t>(шістсот сорок шість грн.89 коп.)</t>
  </si>
  <si>
    <t>(двісті сімдесят грн.75коп.)</t>
  </si>
  <si>
    <t>(одна тисяча сімсот грн.00коп.)</t>
  </si>
  <si>
    <t>Код за  ДК 021-2015 ЄЗС - 72310000-1 Послуги з обробки даних (послуга з обробки даних,постачання,видачі та обслуговування кваліфікованих сертифікатів відкритих ключів кваліфікованого електронного підпису)</t>
  </si>
  <si>
    <t xml:space="preserve">Код за  ДК 021-2015 ЄЗС - 72310000-1 Послуги з обробки даних </t>
  </si>
  <si>
    <t>(триста тридцять одна грн.00коп.)</t>
  </si>
  <si>
    <t>(дев'ятсот шістдесят п'ять грн.00коп.)</t>
  </si>
  <si>
    <t>Код за ДК 021-2015 ЄЗС - 48730000-4 Пакети програмного забзпечення для забезпечення безпеки (Засіб КЗІ «SecureToken-337К» (експ.висн. ДССЗЗІ України № 04/03/02-800 від 14.03.2017 р.) з ліцензією на ПП «Надійний засіб ЕЦП «CryptoLibV2»)</t>
  </si>
  <si>
    <t>Код за  ДК 021-2015 ЄЗС -  50320000-4 Послуги з ремонту і технічного обслуговування персональних комп’ютерів (послуги з чистки та профілактики ноутбуків Acer ЕХ2519)</t>
  </si>
  <si>
    <t>(триста вісімдесят чотири грн.00коп.)</t>
  </si>
  <si>
    <t>(сто чотири грн 50коп.)</t>
  </si>
  <si>
    <t>(одна тисяча п'ятсот грн 12 коп.)</t>
  </si>
  <si>
    <t>Код за  ДК 021-2015 ЄЗС - 90920000-2 Послуги із санітарно-гігієнічної обробки приміщень (послуги дератизації та дезінсекції)</t>
  </si>
  <si>
    <t>(одинадцять тисяч п'ятсот грн.00коп.)</t>
  </si>
  <si>
    <t>Код за  ДК 021-2015 ЄЗС - 85140000-2  Послуги у сфері охорони здоров’я різні</t>
  </si>
  <si>
    <t>Медичні матеріали, лічильні прилади</t>
  </si>
  <si>
    <t>Код за  ДК 021-2015 ЄЗС - 38410000-2 Лічильні прилади (безконтактні термометри, НК 024:2019 «Класифікатор медичних виробів»: 17888 – Інфрачервоний термометр пацієнта, шкірний)</t>
  </si>
  <si>
    <t>Код за ДК 021-2015 ЄЗС - 18420000-9 Аксесуари для одягу (рукавички одноразові)</t>
  </si>
  <si>
    <t>Код за  ДК 021-2015 ЄЗС - 33140000 -3   Медичні матеріали (маски-одноразові, маски - респіратори НК 024:2019«Класифікатор медичних виробів» 35177 - Маска хірургічна, одноразового застосування (Surgical face mask, single-use), код НК 024:2019 «Класифікатор медичних виробів»- 57793 - Респіратор загального застосування)</t>
  </si>
  <si>
    <t>(сім тисяч дев'ятсот двадцять грн.00коп.)</t>
  </si>
  <si>
    <t>(дві тисячі чотириста дев'яносто грн.00коп)</t>
  </si>
  <si>
    <t>(три тисячі сто грн.00коп.)</t>
  </si>
  <si>
    <t>(одна тисяча двісті грн.00коп.)</t>
  </si>
  <si>
    <t>Код за  ДК 021-2015 ЄЗС - 19520000 -7  Пластмасові вироби (плінтус, кут зовн,внутр.,куточок декоративний ПВХ)</t>
  </si>
  <si>
    <t>(одна тисяча сімсот сімнадцять грн 14 коп.)</t>
  </si>
  <si>
    <t>Код за ДК 021-2015 ЄЗС - 44160000-9 Магістралі, трубопроводи, труби, обсадні труби, тюбінги та супутні вироби (труба,флянець на трубу,шланг,ремонтна муфта,конектор)</t>
  </si>
  <si>
    <t>(одна тисяча шістсот вісім грн.00коп.)</t>
  </si>
  <si>
    <t>Код за  ДК 021-2015 ЄЗС - 39220000 -0  Кухонне приладдя, товари для дому та господарства і приладдя для закладів громадського харчування (совок та щітка,відро для сміття з педаллю,відро комфорт,таз)</t>
  </si>
  <si>
    <t>(три тисячі сто тридцять чотири грн.22 коп.)</t>
  </si>
  <si>
    <t>Код за  ДК 021-2015 ЄЗС - 31220000 -4  Елементи електричних схем (вимикач 1кл, вимикач 2кл,розетки,вилка штепсельна)</t>
  </si>
  <si>
    <t>(шістсот дванадцять грн.12коп.)</t>
  </si>
  <si>
    <t>Код за  ДК 021-2015 ЄЗС - 44820000-4 Лаки (морилка для деревини)</t>
  </si>
  <si>
    <t>(двісті шістдесят чотири грн.42 коп.)</t>
  </si>
  <si>
    <t>(сімсот одна грн.16коп.)</t>
  </si>
  <si>
    <t>Код за  ДК 021-2015 ЄЗС - 24910000 -6 Клеї (комплект клей акриловий універсальний, хімічний анкер)</t>
  </si>
  <si>
    <t>Код за ДК 021-2015 ЄЗС - 38410000-2 Лічильні прилади (гігрометри, Код НК 024:2019 «Класифікатор медичних виробів»- Вимірювач вологи 36893 (гігрометр психрометричний ВІТ-1 ТУ 3 та ВІТ-2 ТУ 3 України, пірометр (безконтактні термометри, НК 024:2019 «Класифікатор медичних виробів»: 17888 – Інфрачервоний термометр пацієнта, шкірний )</t>
  </si>
  <si>
    <t>(двадцять тисяч чотириста п'ятдесят чотири грн.72коп.)</t>
  </si>
  <si>
    <t>(двісті п'ятдесят вісім грн.00коп.)</t>
  </si>
  <si>
    <t>(чотириста сімдесят сім грн.00коп.)</t>
  </si>
  <si>
    <t>Код за  ДК 021-2015 ЄЗС - 33190000-8 Медичне обладнання та вироби медичного призначення різні (окуляри захисні закриті - НК 024:2019 "Класифікатор медичних виробів" – 38361-пристосування для захисту очей від випромінювання, шпатель отоларінгологічний дерев'яний шліфований стерильний - НК 024:2019 «Класифікатор медичних виробів»: 42461 - Депрессор язика, оглядовий).</t>
  </si>
  <si>
    <t xml:space="preserve">Код за ДК 021-2015 ЄЗС - 38410000-2 Лічильні прилади (термометри для холодильника НК 024:2019 "Класифікатор медичних виробів" – 17436 Лабораторний термометр (Термометр для холодильника з метрологічною повіркою). </t>
  </si>
  <si>
    <t>Код за  ДК 021-2015 ЄЗС - 24450000 -3  Агрохімічна продукція (вінсепт, вінсепт-експрес,вінсепт гель код НК 024:2019 "Класифікатор медичних виробів" код 41550 Дезінфікуючі засоби для рук)</t>
  </si>
  <si>
    <t>Код за  ДК 021-2015 ЄЗС - 19210000-1 Натуральні тканини (тканина бязь)</t>
  </si>
  <si>
    <t>Код за  ДК 021-2015 ЄЗС - 19440000-2 Синтетичні нитки та пряжа (нитки,резинка)</t>
  </si>
  <si>
    <t>(дві тисячі дев'ятсот десять грн.00коп.)</t>
  </si>
  <si>
    <t>(триста тридцять грн.00коп.)</t>
  </si>
  <si>
    <t>Код за  ДК 021-2015 ЄЗС - 33760000 -5  Туалетний папір, носові хустинки, рушники для рук і серветки (папір туалетний, серветки паперові, рушники паперові)</t>
  </si>
  <si>
    <t>(шість тисяч двісті вісімдесят п'ять грн 00 коп.)</t>
  </si>
  <si>
    <t>(чотири тисячі п'ятдесят грн 80 коп.)</t>
  </si>
  <si>
    <t>Код за  ДК 021-2015 ЄЗС - 19510000 -4  Гумові вироби (килимок гумовий К-18)</t>
  </si>
  <si>
    <t>Код за  ДК 021-2015 ЄЗС - 39220000 -0  Кухонне приладдя, товари для дому та господарства і приладдя для закладів громадського харчування (відро з педаллю,тримач паперового рушника,швабра дерев'яна,контейнер)</t>
  </si>
  <si>
    <t>(чотириста дев'яносто п'ять грн.00коп.)</t>
  </si>
  <si>
    <t>(п'ять тисяч шістсот вісімнадцять грн.00коп.)</t>
  </si>
  <si>
    <t>(сто двадцять три тисячі п'ятсот вісімдесят грн 00 коп.)</t>
  </si>
  <si>
    <t>(вісім тисяч дев'ятсот вісімдесят шість грн.32коп.)</t>
  </si>
  <si>
    <t>(0 грн 0 коп)</t>
  </si>
  <si>
    <t>Код за  ДК 021-2015 ЄЗС - 90520000-8 Послуги у сфері поводження з радіоактивними, токсичними, медичними та небезпечними відходами (послуги зі збирання з подальшою утилізацією одноразових ємностей з медичними відходами категорії В(засоби індивідуального захисту – одноразові паперові рушники, рукавички одноразові, одноразові маски тощо))</t>
  </si>
  <si>
    <t>(п'ятсот сорок гривень 00 коп.)</t>
  </si>
  <si>
    <t>(три тисячі чотириста шістдесят грн.00коп.)</t>
  </si>
  <si>
    <t>Код за  ДК 021-2015 ЄЗС - 16810000-6 Частини для сільськогосподарської техніки (свічка запалення, фільтр повітряний до газонокосилки)</t>
  </si>
  <si>
    <t>(чотириста двадцять дві грн.84коп.)</t>
  </si>
  <si>
    <t>(вісімдесят дві грн 46 коп.)</t>
  </si>
  <si>
    <t>(чотири тисячі п'ятсот грн.00коп.)</t>
  </si>
  <si>
    <t>Код за ДК 021-2015 ЄЗС - 32410000-0 Локальні мережі (роутер)</t>
  </si>
  <si>
    <t>Код за  ДК 021-2015 ЄЗС - 50530000-9 Послуги з ремонту і технічного обслуговування техніки (послуги на діагностування, розбірку, збірку, складний ремонт випарника шафи холодильної Polair СМ107-S (серійний номер В957300416; інвентарний номер № 101480114) та пуско-налагоджувальні роботи)</t>
  </si>
  <si>
    <t>Код за  ДК 021-2015 ЄЗС - 33760000 -5  Туалетний папір, носові хустинки, рушники для рук і серветки (серветки паперові, рушники паперові)</t>
  </si>
  <si>
    <t>(чотири тисячі п'ятсот вісімдесят вісім грн.50коп.)</t>
  </si>
  <si>
    <t>Код за  ДК 021-2015 ЄЗС - 33710000 -0  Парфуми, засоби гігієни та презервативи (мило рідке дитяче)</t>
  </si>
  <si>
    <t>(дві тисячі чотириста п'ятдесят сім грн 60 коп.)</t>
  </si>
  <si>
    <t>Код за  ДК 021-2015 ЄЗС - 19520000 -7  Пластмасові вироби (стіл квадратний пластиковий білий)</t>
  </si>
  <si>
    <t>(одна тисяча двісті сорок шість грн.00коп.)</t>
  </si>
  <si>
    <t>(чотири тисячі двісті сорок вісім грн.00 коп.)</t>
  </si>
  <si>
    <t>(дві тисячі п'ятдесят дві грн.00коп.)</t>
  </si>
  <si>
    <t>Код за  ДК 021-2015 ЄЗС - 50410000-2 Послуги з ремонту і технічного обслуговування вимірювальних, випробувальних і контрольних приладів (послуги з технічного обслуговування первинних засобів пожежогасіння (випробування на тиск та витрату води пожежних гідрантів та пожежних кран-комплектів)(ПКК), перекантовка пожежного рукава метр погонний)</t>
  </si>
  <si>
    <t>Код за  ДК 021-2015 ЄЗС - 24450000 -3  Агрохімічна продукція (вінсепт з дозатором код НК 024:2019 "Класифікатор медичних виробів" код 41550 Дезінфікуючі засоби для рук)</t>
  </si>
  <si>
    <t>Код за  ДК 021-2015 ЄЗС - 33140000 -3   Медичні матеріали (пластир, пластирна повязка , "Класифікатор медичних виробів" код 44990 Лейкопластир до поверхневих ран)</t>
  </si>
  <si>
    <t>Код за  ДК 021-2015 ЄЗС - 50530000-9 Послуги з ремонту і технічного обслуговування техніки (послуги на техобслуговування,чистку конденсатору шафи холодильної Polair СМ107-S (серійний номер В957300416; інвентарний номер № 101480114) послуги з техобслуговування, чистка конденсатору шафи холодильної Polair СМ107-S (серійний номер В914281215)</t>
  </si>
  <si>
    <t>Код за ДК 021-2015 ЄЗС - 30230000-0 Комп'ютерне обладнання (USB Adapter TP-Link TL-WN722N)</t>
  </si>
  <si>
    <t>(сімсот грн 00 коп.)</t>
  </si>
  <si>
    <t>Код за CPV 2008  ДК 021-2015 ЄЗС  - 80510000-2 Послуги з професійної підготовки спеціалістів (охорона праці, газ, пожежна безпека, ПБЭЭЦП)</t>
  </si>
  <si>
    <t>(дві тисячі п'ятдесят грн.00 коп.)</t>
  </si>
  <si>
    <t>Код за  ДК 021-2015 ЄЗС - 33760000 -5  Туалетний папір, носові хустинки, рушники для рук і серветки (рушники паперові)</t>
  </si>
  <si>
    <t>(дві тисячі сімсот шістдесят дев'ять грн.00коп.)</t>
  </si>
  <si>
    <t>не вилож</t>
  </si>
  <si>
    <t>Код за  ДК 021-2015 ЄЗС - 50410000-2 Послуги з ремонту і технічного обслуговування вимірювальних, випробувальних і контрольних приладів (перевірка,прочищення димових та вентиляційних каналів від котла)</t>
  </si>
  <si>
    <t>(шістсот дев'яносто вісім грн.88коп.)</t>
  </si>
  <si>
    <t>(вісімсот сорок грн.00коп.)</t>
  </si>
  <si>
    <t>(шістсот грн.00коп.)</t>
  </si>
  <si>
    <t>Код за  ДК 021-2015 ЄЗС - 79990000 -0    Різні послуги, пов’язані з діловою сферою (добові)</t>
  </si>
  <si>
    <t>(одна тисяча сто грн.00коп.)</t>
  </si>
  <si>
    <t>Код за CPV 2008  ДК 021-2015 ЄЗС  - 80510000-2 Послуги з професійної підготовки спеціалістів (оператор котельні повтор - 2 чол.)</t>
  </si>
  <si>
    <t>(дві тисячі сто дві грн.10коп.)</t>
  </si>
  <si>
    <t>Код за  ДК 021-2015 ЄЗС - 50410000-2 Послуги з ремонту і технічного обслуговування вимірювальних, випробувальних і контрольних приладів (метрологічні послуги з повірки ваг електронних х визначенням маси,ціни та вартості усіх типів, повірки ваг для статистичного зважування понад 50 до 500кг усіх типів)</t>
  </si>
  <si>
    <t>(дев'ятсот дев'яносто три грн.00коп.)</t>
  </si>
  <si>
    <t>(п'ять тисяч вісімсот сімдесят чотири грн.00коп.)</t>
  </si>
  <si>
    <t>Код за ДК 021-2015 ЄЗС - 22610000-9 Друкарська фарба (чорнила)</t>
  </si>
  <si>
    <t>Код за  ДК 021-2015 ЄЗС - 50530000-9 Послуги з ремонту і технічного обслуговування техніки (послуги на діагностування,ремонт запірного крану котла харчоварильного електричного типу КПЕМ-100/9Т)</t>
  </si>
  <si>
    <t>Код за  ДК 021-2015 ЄЗС - 24450000 -3  Агрохімічна продукція (вінсепт гель з дозатором код НК 024:2019 "Класифікатор медичних виробів" код 41550 Дезінфікуючі засоби для рук, вінсепт рідина код НК 024:2019 "Класифікатор медичних виробів" код 41550 Дезінфікуючі засоби для рук)</t>
  </si>
  <si>
    <t>(одна тисяча шістсот вісімдесят п'ять грн.00коп.)</t>
  </si>
  <si>
    <t>(двісті двадцять сім грн 90 коп.)</t>
  </si>
  <si>
    <t>(одна тисяча шістсот сімдесят шість грн.00коп.)</t>
  </si>
  <si>
    <t>Код за  ДК 021-2015 ЄЗС - 39220000 -0  Кухонне приладдя, товари для дому та господарства і приладдя для закладів громадського харчування (дошка голуба,біла,червона,жовта,зелена,фіолетова, дуршлаг,ніж коричневий,синій,білий,зелений,жовтий,шумовка,совок,лопатка,стійка для дошок,половник)</t>
  </si>
  <si>
    <t>(двадцять п'ять тисяч дев'ятсот двадцять шість грн.00коп.)</t>
  </si>
  <si>
    <t>Код за  ДК 021-2015 ЄЗС - 44830000-7 Мастики, шпаклівки, замазки та розчинники (розчинник)</t>
  </si>
  <si>
    <t>Код за  ДК 021-2015 ЄЗС - 71632000-7  Послуги з технічного огляду та випробовувань (послуги з замірів опору ізоляції та заземлення)</t>
  </si>
  <si>
    <t>Код за  ДК 021-2015 ЄЗС - 71630000 -3  Послуги з технічного огляду та випробовувань (Послуги з виготовлення технічного звіту (протоколи вимірів)  та здійснення комплексної перевірки технічного стану по виміру повного опору петлі фаза – нуль, опору ізоляції проводки, кабельних ліній, електрообладнання, живильних та освітлювальних мереж, вимірювання опору розтікання струму на основних заземлювачах та перехідного опору магістралей та вимірювання опору пристроїв блискавкозахисту згідно норм та вимог ПТЕЕС, ПБЕЕС, ПКЕЕ, ПУЄ)</t>
  </si>
  <si>
    <t>спрощена процедура закупівлі</t>
  </si>
  <si>
    <t>Код за  ДК 021-2015 ЄЗС - 44520000-1  Замки, ключі та петлі (замок, ручка меблева)</t>
  </si>
  <si>
    <t>Код за  ДК 021-2015 ЄЗС - 44110000-4 Конструкційні матеріали (кут зовнішній, завершення)</t>
  </si>
  <si>
    <t>Код за  ДК 021-2015 ЄЗС - 31220000 -4  Елементи електричних схем (вимикач 1-кл, подовжувач)</t>
  </si>
  <si>
    <t>Код за  ДК 021-2015 ЄЗС - 44810000-1  Фарби (фарба, емаль,пігмент)</t>
  </si>
  <si>
    <t>Код за ДК 021-2015 ЄЗС -24440000-0 Добрива різні  (осіннє добриво, добриво мініральне гранульоване, інсектицид прованто профі, актара добриво)</t>
  </si>
  <si>
    <t>Код за  ДК 021-2015 ЄЗС - 31510000-4 Електричні лампи розжарення (лампа люм.)</t>
  </si>
  <si>
    <t>Код за  ДК 021-2015 ЄЗС - 44510000 -8  Знаряддя (бур по бетону, свердло по плитці,круг відрізний, щітка для пилу,для підлоги,вулична щітка,держак)</t>
  </si>
  <si>
    <t>Код за  ДК 021-2015 ЄЗС - 44530000 -4  Кріпильні деталі (саморіз для гіпсокартону по дереву)</t>
  </si>
  <si>
    <t>Код за  ДК 021-2015 ЄЗС - 34320000-6 Механічні запасні частини, крім двигунів і частин двигунів (ліска для мотокос)</t>
  </si>
  <si>
    <t>Код за  ДК 021-2015 ЄЗС - 44410000-7 Вироби для ванної кімнати та кухні (змішувач, вантузи)</t>
  </si>
  <si>
    <t>Код за  ДК 021-2015 ЄЗС - 39110000-6 Сидіння, стільці та супутні вироби і частини до них (крісла  офісні)</t>
  </si>
  <si>
    <t>Код за  ДК 021-2015 ЄЗС - 44110000-4 Конструкційні матеріали (кутник)</t>
  </si>
  <si>
    <t>Код за  ДК 021-2015 ЄЗС - 44510000 -8  Знаряддя (рівень 600мм)</t>
  </si>
  <si>
    <t>Код за  ДК 021-2015 ЄЗС - 39240000-6 «Різальні інструменти» (леза сегментні)</t>
  </si>
  <si>
    <t>Код за  ДК 021-2015 ЄЗС - 50410000-2 Послуги з ремонту і технічного обслуговування вимірювальних, випробувальних і контрольних приладів (послуги по опломбуванню,розпломбуванню приладу обліку лічильника води)</t>
  </si>
  <si>
    <t>(триста шістдесят вісім грн.00коп.)</t>
  </si>
  <si>
    <t>Код за  ДК 021-2015 ЄЗС - 33600000 -6  Фармацевтична продукція (Лікарські засоби різні)</t>
  </si>
  <si>
    <t>Код за  ДК 021-2015 ЄЗС - 33140000 -3   Медичні матеріали (пластир, вата медична - пластир "Класифікатор медичних виробів"код НК 024:2019: код 44990 "Лейкопластир до поверхневих ран", вата медична "Класифікатор медичних виробів"код НК 024:2019: код 58232 «Рулон ватний, нестерильний»)</t>
  </si>
  <si>
    <t>Код за  ДК 021-2015 ЄЗС - 33140000 -3   Медичні матеріали (піпетка медична, напальник медичний - піпетка медична мед.  "Класифікатор медичних виробів" код НК 024:2019 – 38522 "Піпетка механічна", напальник мед. "Класифікатор медичних виробів" код НК 024:2019 –11719 "Напальник")</t>
  </si>
  <si>
    <t>Код за  ДК 021-2015 ЄЗС - 33140000 -3   Медичні матеріали (шприць "Класифікатор медичних виробів" код НК 024:2019 – 47017 - Шприц загального призначення, разового застосування)</t>
  </si>
  <si>
    <t>(три тисячі сімсот шістдесят п'ять грн.73 коп.)</t>
  </si>
  <si>
    <t>(триста сімдесят шість грн.39коп.)</t>
  </si>
  <si>
    <t>(шістдесят чотири грн.25коп.)</t>
  </si>
  <si>
    <t>(тридцять дві грн.60коп.)</t>
  </si>
  <si>
    <t>(двадцять дев'ять грн.40коп.)</t>
  </si>
  <si>
    <t>(дев'ятсот шістдесят грн.73коп.)</t>
  </si>
  <si>
    <t>(дві тисячі двісті дев'ять грн.14коп.)</t>
  </si>
  <si>
    <t>(одна тисяча дев'ятсот дев'яносто три грн.50коп.)</t>
  </si>
  <si>
    <t>(одна тисяча чотириста сімнадцять грн.68коп.)</t>
  </si>
  <si>
    <t>(триста сорок чотири грн. 58коп.)</t>
  </si>
  <si>
    <t>(дві тисячі вісімсот тридцять грн.20коп.)</t>
  </si>
  <si>
    <t>(чотириста п'ятдесят п'ять грн.76коп.)</t>
  </si>
  <si>
    <t>Код за  ДК 021-2015 ЄЗС - 44410000-7 Вироби для ванної кімнати та кухні (шланг д/душу)</t>
  </si>
  <si>
    <t>(сто шістдесят три грн.98 коп.)</t>
  </si>
  <si>
    <t>(дві тисячі триста тридцять чотири грн.12коп.)</t>
  </si>
  <si>
    <t>Код за  ДК 021-2015 ЄЗС - 39220000 -0  Кухонне приладдя, товари для дому та господарства і приладдя для закладів громадського харчування (дошка обробна, таз квадратний, ящик поворотний перфорований, валик, міні валик,пензель )</t>
  </si>
  <si>
    <t>Код за  ДК 021-2015 ЄЗС -  18110000 -3  Формений одяг (хітони)</t>
  </si>
  <si>
    <t>(п'ять тисяч п'ятсот двадцять грн 00 коп.)</t>
  </si>
  <si>
    <t>Код за  ДК 021-2015 ЄЗС - 24450000 -3  Агрохімічна продукція (вінсепт, бланідас - вінсепт код НК 024:2019 "Класифікатор медичних виробів" код 41550 Дезінфікуючі засоби для рук, бланідас код НК 024:2019 "Класифікатор медичних виробів" код 47631- Засіб дезінфікуючий для медичних виробів)</t>
  </si>
  <si>
    <t>(чотири тисячі вісімдесят грн.00коп.)</t>
  </si>
  <si>
    <t>Код за  ДК 021-2015 ЄЗС - 03410000-7 Деревина (дерев'яні вироби в асортименті, а саме:дерев'яна шафа під метеостанцію у кількості 1 одиниця, дерев'яна міні - бібліотека у кількості сім одиниць)</t>
  </si>
  <si>
    <t>(вісімнадцять тисячі сто п'ятдесят грн.00коп.)</t>
  </si>
  <si>
    <t>(сім тисяч двісті п'ятдесят грн.04коп.)</t>
  </si>
  <si>
    <t>Код за  ДК 021-2015 ЄЗС - 45420000-7 Столярні та теслярні роботи (послуги з заміни дверної ручки, з регулювання дверей з перепакуванням склопакету, з регулювання дверей)</t>
  </si>
  <si>
    <t>Код за  ДК 021-2015 ЄЗС - 44520000-1  Замки, ключі та петлі (ручка дверна для алюмінієвих дверей)</t>
  </si>
  <si>
    <t>(п'ятсот сімдесят грн.00коп.)</t>
  </si>
  <si>
    <t>Код за  ДК 021-2015 ЄЗС -  18110000 -3  Формений одяг (халат поплін, костюм кухаря, ковпак сітка)</t>
  </si>
  <si>
    <t>(чотири тисячі сто грн.00коп.)</t>
  </si>
  <si>
    <t>Код за  ДК 021-2015 ЄЗС -  18420000-9 Аксесуари для одягу (резинка, нитка-резинка)</t>
  </si>
  <si>
    <t>(двісті дев'яносто грн.00коп.)</t>
  </si>
  <si>
    <t>(сімсот сімдесят вісім грн.50коп.)</t>
  </si>
  <si>
    <t>Код за  ДК 021-2015 ЄЗС - 50530000-9 Послуги з ремонту і технічного обслуговування техніки (послуги на діагностування,розбирання,складання,регулювання притискного механызму катка сушильно-прасувального Holek 1.3л (інв.№101480119))</t>
  </si>
  <si>
    <t>Код за ДК 021-2015 ЄЗС - 32420000-3 Мережеве обладнання (коммутатор мережевий Cisco SG250-18-K9-EU )</t>
  </si>
  <si>
    <t>(дев'ять тисяч сімсот грн.00коп.)</t>
  </si>
  <si>
    <t>Код за  ДК 021-2015 ЄЗС - 33760000 -5  Туалетний папір, носові хустинки, рушники для рук і серветки (рушники паперові, серветки паперові)</t>
  </si>
  <si>
    <t>(три тисячі двісті п'ятдесят три грн.00коп.)</t>
  </si>
  <si>
    <t>(п'ять тисяч шістсот грн.00коп.)</t>
  </si>
  <si>
    <t>Код за  ДК 021-2015 ЄЗС - 19510000 -4  Гумові вироби (рукавички гумові)</t>
  </si>
  <si>
    <t>Код за  ДК 021-2015 ЄЗС - 39830000 -9  Продукція для чищення (білизна, рідина для миття підлоги)</t>
  </si>
  <si>
    <t>(дві тисячі сто грн 00 коп. )</t>
  </si>
  <si>
    <t>(двадцять чотири тисячі вісімсот шістдесят чотири грн. 00 коп)</t>
  </si>
  <si>
    <t>Код за  ДК 021-2015 ЄЗС - 22210000 -5  Газети (журнали, газети, Е-журнали)</t>
  </si>
  <si>
    <t>Код за  ДК 021-2015 ЄЗС - 39220000 -0  Кухонне приладдя, товари для дому та господарства і приладдя для закладів громадського харчування (чайники з свистком )</t>
  </si>
  <si>
    <t>(три тисячі сімсот сорок грн.25коп.)</t>
  </si>
  <si>
    <t>(сім тисяч чотириста двадцять п'ять грн.00коп.)</t>
  </si>
  <si>
    <t>(п'ять тисяч сімсот п'ятдесят грн.00коп.)</t>
  </si>
  <si>
    <t>(одинадцять тисяч триста тридцять грн.00коп.)</t>
  </si>
  <si>
    <t>Код за  ДК 021-2015 ЄЗС - 44210000-5 Конструкції та їх частини (велика клітка, вольер NEO Jili для послуг 78х48х80 см, клітка для кроликів , морських свинок, шиншил, тхорів, триповерхова 78х48х80 см.)</t>
  </si>
  <si>
    <t>Код за  ДК 021-2015 ЄЗС - 39290000-1 Фурнітура різна (метр дерев'яний кравецький)</t>
  </si>
  <si>
    <t>(двісті сімдесят грн 00коп.)</t>
  </si>
  <si>
    <t>Код за  ДК 021-2015 ЄЗС -  18420000-9 Аксесуари для одягу (гумка біла)</t>
  </si>
  <si>
    <t>(сто сімдесят грн.00коп.)</t>
  </si>
  <si>
    <t>Код за  ДК 021-2015 ЄЗС - 50410000-2 Послуги з ремонту і технічного обслуговування вимірювальних, випробувальних і контрольних приладів (повірка напороміри, тягоміри, тягонапороміри усіх типів, повірка манометри до 60 Мпа,вакуумметри робочі усіх типів)</t>
  </si>
  <si>
    <t>(дев'ятсот сімдесят дев'ять грн. 44коп.)</t>
  </si>
  <si>
    <t>Код за  ДК 021-2015 ЄЗС - 42220000-4 Частини машин для обробки продуктів харчування, виробництва напоїв та обробки тютюну (Решітка ножова 10*10мм- 04.03.00 та Диск терочний МПР-350М 11.00)</t>
  </si>
  <si>
    <t>(чотири тисячі чотириста тридцять три грн.00коп.)</t>
  </si>
  <si>
    <t>Код за  ДК 021-2015 ЄЗС - 39830000 -9  Продукція для чищення (засіб для чищення, засіб для мийки посуду Вухатий нянь, таблетки для ПММ)</t>
  </si>
  <si>
    <t>(десять тисяч шістсот сімдесят грн.00коп.)</t>
  </si>
  <si>
    <t>Код за  ДК 021-2015 ЄЗС - 33760000 -5  Туалетний папір, носові хустинки, рушники для рук і серветки (рушники паперові Soffione, серветки паперові Диво, туалетний папір Обухів)</t>
  </si>
  <si>
    <t>(тридцять п'ять тисяч двісті шістдесят вісім грн.00коп.)</t>
  </si>
  <si>
    <t>Код за  ДК 021-2015 ЄЗС - 33710000 -0  Парфуми, засоби гігієни та презервативи (мило рідке дитяче, мило господарське)</t>
  </si>
  <si>
    <t>(дев'ять тисяч тридцять дві грн. 00коп.)</t>
  </si>
  <si>
    <t>Код за  ДК 021-2015 ЄЗС - 39160000-1 Шкільні меблі (тумба під ТВ 600*400*680Н, стінка ігрова "Кухня" 900*350*1180Н, стіл трапеція, стіл овал, шафа дитяча 2-х секційна з лавкою,шафа з шухлядами 950*400*1900Н, тумба під акваріум 850*400*700Н,стелаж для квітів 2000*300*1650Н,стелаж для квітів 670*300*1650Н, стелаж для квітів 550*300*1650Н,підтоварник 500*350*150Н,полиця 600*200)</t>
  </si>
  <si>
    <t>Код за  ДК 021-2015 ЄЗС -  50320000-4 Послуги з ремонту і технічного обслуговування персональних комп’ютерів (послуги з ремонту ноутбука Acer: ремонт вінчестера ноутбука Acer, чистка та заміна термопасти ноутбука Acer, встановлення ПЗ, ремонт модуля пам’яті)</t>
  </si>
  <si>
    <t>(три тисячі грн.00 коп.)</t>
  </si>
  <si>
    <t>(сорок п'ять тисяч  шістсот сімдесят шість грн.00коп.)</t>
  </si>
  <si>
    <t>(п'ятсот шістдесят одна грн.90коп.)</t>
  </si>
  <si>
    <t>(сімсот вісім грн.66коп.)</t>
  </si>
  <si>
    <t>(сорок дві грн.00коп.)</t>
  </si>
  <si>
    <t>(дев'яносто шість грн 96 коп.)</t>
  </si>
  <si>
    <t>(двадцять дев'ять грн 88 коп.)</t>
  </si>
  <si>
    <t>(двісті чотирнадцять грн 80 коп.)</t>
  </si>
  <si>
    <t>(три тисячі вісімсот шістдесят грн.40коп.)</t>
  </si>
  <si>
    <t>(дев'ять тисяч сімсот десять грн.16коп)</t>
  </si>
  <si>
    <t>(один мільйон триста шістдесят дев'ять тисяч чотириста дев'яносто грн 00 коп.)</t>
  </si>
  <si>
    <t>(тридцять дев'ять грн. 66 коп.)</t>
  </si>
  <si>
    <t>(шість тисяч двісті грн.00коп.)</t>
  </si>
  <si>
    <t>Код за ДК 021-2015 ЄЗС - 37520000-9 Іграшки - (Спеціалізовані засоби навчання корекції психо-фізичного розвитку осіб з особливими потребами, які навчаються в інклюзивних класах (групах) закладів загальної середньої освіти та закладів дошкільної освіти)(Набір Дари Фребеля))</t>
  </si>
  <si>
    <t>Всього по КЕКВ 2282</t>
  </si>
  <si>
    <t>Всього по КЕКВ 2274</t>
  </si>
  <si>
    <t>Всього по КЕКВ 2273</t>
  </si>
  <si>
    <t>Всього по КЕКВ 2272</t>
  </si>
  <si>
    <t>(три тисячі триста тридцять грн.00коп.)</t>
  </si>
  <si>
    <t>Код за  ДК 021-2015 ЄЗС - 24450000 -3  Агрохімічна продукція (вінсепт, вінсепт-гель код НК 024:2019 "Класифікатор медичних виробів" код 41550 Дезінфікуючі засоби для рук)</t>
  </si>
  <si>
    <t>(вісім тисяч дев'яносто дев'ять грн.00коп.)</t>
  </si>
  <si>
    <t>Код за ДК 021-2015 ЄЗС - 39710000-2 Електричні побутові прилади (пароочисник SC 4 EasyFix Premium)</t>
  </si>
  <si>
    <t>(дванадцять тисяч сімсот п'ятдесят грн.00коп.)</t>
  </si>
  <si>
    <t>Код за  ДК 021-2015 ЄЗС - 79960000-1 Послуги фотографів і супутні послуги (послуги з проведення фотозйомки закладу - 34 панорами з подальшим розміщенням результатів такої фотозйомки - фотографій закладу в мережі Інтернет, а саме: здійснення інтеграції фото в інтернет-сервіс Google Maps в рамках програми Street View Trusted)</t>
  </si>
  <si>
    <t>Код за  ДК 021-2015 ЄЗС - 22210000 -5  Газети (Великий бюджетний комплект: Бюджетна бухгалтерія та оплата праці)</t>
  </si>
  <si>
    <t>(сім тисяч сімсот вісімдесят вісім грн 00коп.)</t>
  </si>
  <si>
    <t>(чотириста тисяч грн.00коп.)</t>
  </si>
  <si>
    <t>Код за  ДК 021-2015 ЄЗС - 45430000-0 Покривання підлоги та стін (ДБН А 2.2 -3: 2014: послуги з поточного  ремонту підлоги  в 12 – ти тіньових навісах загальною площею 396 кв. м. на території комунального закладу «Дошкільний навчальний заклад (ясла - садок) комбінованого типу №4 «Дивосвіт» слобожанської селищної ради»  за адресою:  Дніпропетровська область, Дніпровський район, смт Слобожанське, вул. Сімейна, 1)</t>
  </si>
  <si>
    <t>Код за ДК 021-2015 ЄЗС - 39710000-2 Електричні побутові прилади - (мінімийка К5 апарат високого тиску)</t>
  </si>
  <si>
    <t>(вісім тисяч п'ятсот дев'яносто дев'ять грн.00коп.)</t>
  </si>
  <si>
    <t>Код за  ДК 021-2015 ЄЗС -  18110000 -3  Формений одяг (куртка Полюс з капюшоном, куртка утеплена Север, костюм робочий Професіонал, халат робочий синій)</t>
  </si>
  <si>
    <t>(три тисячі шістсот шістдесят п'ять грн.00коп.)</t>
  </si>
  <si>
    <t>Код за  ДК 021-2015 ЄЗС -  18810000-0 Взуття різне, крім спортивного та захисного (чоботи гумові)</t>
  </si>
  <si>
    <t>(двісті сорок грн.00коп.)</t>
  </si>
  <si>
    <t>(три тисячі триста сімдесят дві грн.00коп.)</t>
  </si>
  <si>
    <t>Код за  ДК 021-2015 ЄЗС - 31680000 -6  Електричне приладдя та супутні товари до електричного обладнання (комфорки електричні ТОДАК-СТАНДАРТ 8шт.)</t>
  </si>
  <si>
    <t>(двадцять дев'ять тисяч грн.00коп.)</t>
  </si>
  <si>
    <t>(тридцять одна тисяча вісімсот шістдесят вісім грн.00коп.)</t>
  </si>
  <si>
    <t>Код за  ДК 021-2015 ЄЗС - 39830000 -9  Продукція для чищення (білизна,засіб для мийки полу,засіб для прання,засіб для чищення, засіб для мийки посуду, таблетки для ПММ,засіб для мийки туалетів,засіб для скла)</t>
  </si>
  <si>
    <t>(тридцять одна тисяча шістсот вісімдесят грн.00коп.)</t>
  </si>
  <si>
    <t>Код за  ДК 021-2015 ЄЗС - 19510000 -4  Гумові вироби (рукавички гумові для прибирання)</t>
  </si>
  <si>
    <t>(три тисячі сімсот п'ятдесят грн.00коп.)</t>
  </si>
  <si>
    <t>(одна тисяча п'ятдесят грн 00 коп.)</t>
  </si>
  <si>
    <t>Код за  ДК 021-2015 ЄЗС - 18140000-2  Аксесуари до робочого одягу (рукавички садові, рукавички робочі)</t>
  </si>
  <si>
    <t>(дві тисячі сто п'ятдесят грн 00 коп.)</t>
  </si>
  <si>
    <t>Код за  ДК 021-2015 ЄЗС -  18110000 -3  Формений одяг (халати, костюми кухаря - брюки,куртка)</t>
  </si>
  <si>
    <t>Код за  ДК 021-2015 ЄЗС - 39220000 -0  Кухонне приладдя, товари для дому та господарства і приладдя для закладів громадського харчування (чашка кавова 130мл)</t>
  </si>
  <si>
    <t>(дві тисячі чотириста шістдесят грн.00коп.)</t>
  </si>
  <si>
    <t>Код за  ДК 021-2015 ЄЗС - 39830000 -9  Продукція для чищення (Оушн МК конвект 12 кг- засіб для автоматичного миття пароконвектоматів)</t>
  </si>
  <si>
    <t>Код за  ДК 021-2015 ЄЗС - 24450000 -3  Агрохімічна продукція (вінсепт-експрес,вінсепт гель код НК 024:2019 "Класифікатор медичних виробів" код 41550 Дезінфікуючі засоби для рук, жавель Абсолют, бланідас актив од НК 024:2019 "Класифікатор медичних виробів" код 47631 - Засіб миючий для прибирання приміщень)</t>
  </si>
  <si>
    <t>(сім тисяч дев'ятсот тридцять шість грн.00коп.)</t>
  </si>
  <si>
    <t>Код за ДК 021-2015 ЄЗС - 18420000-9 Аксесуари для одягу (рукавички нитрилові)</t>
  </si>
  <si>
    <t>Код за  ДК 021-2015 ЄЗС - 39220000 -0  Кухонне приладдя, товари для дому та господарства і приладдя для закладів громадського харчування (чашки дитячі)</t>
  </si>
  <si>
    <t>(чотири тисячі сто вісімдесят дві грн.00коп.)</t>
  </si>
  <si>
    <t>Код за  ДК 021-2015 ЄЗС - 31520000 -7  Світильники та освітлювальна арматура (світильники світлодіодні)</t>
  </si>
  <si>
    <t>(тридцять тисяч п'ятдесят вісім грн.50 коп.)</t>
  </si>
  <si>
    <t>(тридцять дві тисячі грн 00 коп.)</t>
  </si>
  <si>
    <t>(вісімсот вісімдесят чотири тисячі триста тридцять сім грн 00 коп.)</t>
  </si>
  <si>
    <t>(один мільйон п'ятдесят сім тисяч сімсот сорок вісім грн 00 коп.)</t>
  </si>
  <si>
    <t>Код за ДК 021-2015 ЄЗС - 14210000 -6  Гравій, пісок, щебінь і наповнювачі (субстрат торфяний для кімнатних квітів)</t>
  </si>
  <si>
    <t>(сімсот сорок дві грн.08 коп.)</t>
  </si>
  <si>
    <t>Код за  ДК 021-2015 ЄЗС - 44410000-7 Вироби для ванної кімнати та кухні (змішувачі інокс кухня нерж.,змішувач фенікс кухня хром,шланг,гнучка труба,шланг підводка)</t>
  </si>
  <si>
    <t>(сімнадцять тисяч сімдесят три грн 90 коп.)</t>
  </si>
  <si>
    <t>Код за ДК 021-2015 ЄЗС -  03120000 -8  Продукція рослинництва, у тому числі тепличного (квіти антуріум, кротон)</t>
  </si>
  <si>
    <t>(вісімсот вісімдесят одна грн.76коп.)</t>
  </si>
  <si>
    <t>Код за ДК 021-2015 ЄЗС -24960000-1 Хімічна продукція різна (інсектицид блокбастер,лінтур,інсектицид турбо престо,фунгіцид мобіль,інсектицид синерид,напалм)</t>
  </si>
  <si>
    <t>(одна тисяча вісімсот грн.84коп.)</t>
  </si>
  <si>
    <t>Електричне обладнання:</t>
  </si>
  <si>
    <t>Код за  ДК 021-2015 ЄЗС - 39710000-2 Електричні побутові прилади - (автоматична сушилка для рук)</t>
  </si>
  <si>
    <t>(вісімнадцять тисяч сімсот вісімдесят грн.00коп.)</t>
  </si>
  <si>
    <t>Код за  ДК 021-2015 ЄЗС - 03410000-7 Деревина (кора середньої фракції)</t>
  </si>
  <si>
    <t>(одна тисяча вісімдесят грн.00коп.)</t>
  </si>
  <si>
    <t>Код за ДК 021-2015 ЄЗС -  03110000-5 Сільськогосподарські культури, продукція товарного садівництва та рослинництва (набір насіння лікарських трав)</t>
  </si>
  <si>
    <t>(двісті сорок дві грн 16 коп.)</t>
  </si>
  <si>
    <t>Код за ДК 021-2015 ЄЗС -24440000-0 Добрива різні  (добриво осіннє,добриво для газонів,добриво для хвойних рослин,мінеральний гель)</t>
  </si>
  <si>
    <t>(три тисячі сто дев'ять грн.20коп.)</t>
  </si>
  <si>
    <t>Код за ДК 021-2015 ЄЗС -  03110000-5 Сільськогосподарські культури, продукція товарного садівництва та рослинництва (насіння газонних трав)</t>
  </si>
  <si>
    <t>(одна тисяча сто сімдесят одна грн.20коп.)</t>
  </si>
  <si>
    <t>(дванадцять тисяч триста дев'яносто сім грн.00коп.)</t>
  </si>
  <si>
    <t>Код за ДК 021-2015 ЄЗС - 39710000-2  Електричні побутові прилади (гладильна система Braun CareStyle 7 Pro, пилососи Philips FS 9350/1)</t>
  </si>
  <si>
    <t>Код за  ДК 021-2015 ЄЗС - 19440000-2 Синтетичні нитки та пряжа (нитки, резинка)</t>
  </si>
  <si>
    <t>(одна тисяча двадцять п'ять грн.00коп.)</t>
  </si>
  <si>
    <t>Код за  ДК 021-2015 ЄЗС - 19210000-1 Натуральні тканини (тканина бязь, тканина рушникова)</t>
  </si>
  <si>
    <t>(одна тисяча двісті сімдесят п'ять грн.00коп.)</t>
  </si>
  <si>
    <t>Код за  ДК 021-2015 ЄЗС - 39220000 -0  Кухонне приладдя, товари для дому та господарства і приладдя для закладів громадського харчування (голки машин,голки ручні,булавки,шпульки,блискавка)</t>
  </si>
  <si>
    <t>(триста шістдесят дві грн.00коп.)</t>
  </si>
  <si>
    <t>Код за  ДК 021-2015 ЄЗС - 42130000-9 Арматура трубопровідна: крани, вентилі, клапани та подібні пристрої (арматура впуску води ScandiSPA)</t>
  </si>
  <si>
    <t>(сто вісімдесят дев'ять грн.96коп.)</t>
  </si>
  <si>
    <t>Код за  ДК 021-2015 ЄЗС -  39540000-9 Вироби різні з канату, мотузки, шпагату та сітки (шпагат поліпропіленовий з УФ-захистом 1000гр)</t>
  </si>
  <si>
    <t>(вісімсот дев'яносто вісім грн.80коп.)</t>
  </si>
  <si>
    <t>(триста сімдесят вісім грн.00коп.)</t>
  </si>
  <si>
    <t>Код за  ДК 021-2015 ЄЗС - 24590000-6 Силікони у первинній формі (санітарний силіконовий герметик білий, прозорий)</t>
  </si>
  <si>
    <t>(дві тисячі сто сімдесят чотири грн.52коп.)</t>
  </si>
  <si>
    <t>Код за  ДК 021-2015 ЄЗС - 44520000-1  Замки, ключі та петлі (циліндр плоский ключ-ключ,гачок,гачок меблевий)</t>
  </si>
  <si>
    <t>Код за  ДК 021-2015 ЄЗС - 44110000-4 Конструкційні матеріали (піна монтажна, піна будівельна)</t>
  </si>
  <si>
    <t>(двісті вісімдесят вісім грн.38коп.)</t>
  </si>
  <si>
    <t>Код за  ДК 021-2015 ЄЗС - 19430000-9 Пряжа та текстильні нитки з натуральних волокон (пакля сантехнічна очищена)</t>
  </si>
  <si>
    <t>(сто п'ятдесят дев'ять грн 24 коп.)</t>
  </si>
  <si>
    <t>Код за  ДК 021-2015 ЄЗС - 44320000-9 Кабелі та супутня продукція (стяжка пластикова)</t>
  </si>
  <si>
    <t>(триста двадцять грн.40коп)</t>
  </si>
  <si>
    <t>Код за  ДК 021-2015 ЄЗС - 44160000-9 Магістралі, трубопроводи, труби, обсадні труби, тюбінги та супутні вироби (шланг)</t>
  </si>
  <si>
    <t>Код за  ДК 021-2015 ЄЗС - 44110000-4 Конструкційні матеріали (карниз трубчатий)</t>
  </si>
  <si>
    <t>(сімдесят дві грн.12 коп.)</t>
  </si>
  <si>
    <t>Код за  ДК 021-2015 ЄЗС - 44510000 -8  Знаряддя (граблі)</t>
  </si>
  <si>
    <t>(триста дев'ять грн.00коп.)</t>
  </si>
  <si>
    <t>(одна тисяча дев'ятсот шістдесят дві грн.36коп.)</t>
  </si>
  <si>
    <t>Код за  ДК 021-2015 ЄЗС - 44110000-4 Конструкційні матеріали (ролета Лайт 150*170 см тканина синтетична,натуральна)</t>
  </si>
  <si>
    <t>Код за  ДК 021-2015 ЄЗС - 39530000-6 Килимові покриття, килимки та килими (килим колибри 1,6*2,3)</t>
  </si>
  <si>
    <t>(три тисячі п'ятсот шістдесят шість грн.00коп.)</t>
  </si>
  <si>
    <t>(п'ятсот двадцять вісім грн.00коп.)</t>
  </si>
  <si>
    <t>(двісті сімдесят п'ять грн.00коп.)</t>
  </si>
  <si>
    <t>Код за  ДК 021-2015 ЄЗС - 33150000-6 Апаратура для радіотерапії, механотерапії, електротерапії та фізичної терапії (небулайзерна трубка до інгалятора,небулайзерна маска доросла,дитяча Код НК 024:2019 - 31309 - Набір виробів для системи інгаляційної терапії, одноразового використання)</t>
  </si>
  <si>
    <t>(сто сімдесят сім грн.00коп.)</t>
  </si>
  <si>
    <t>Код за  ДК 021-2015 ЄЗС - 33140000 -3   Медичні матеріали (пластирна повязка , "Класифікатор медичних виробів" код 44990 Лейкопластир до поверхневих ран)</t>
  </si>
  <si>
    <t>(дев'яносто п'ять грн.00коп.)</t>
  </si>
  <si>
    <t>Код за ДК 021-2015 ЄЗС - 30140000-2 Лічильна та обчислювальна техніка (калькулятор)</t>
  </si>
  <si>
    <t>(шістсот сорок грн.00коп.)</t>
  </si>
  <si>
    <t>Код за ДК 021-2015 ЄЗС - 22850000-3 Швидкозшивачі та супутнє приладдя (бокс для паперів, лоток 6 відділень вертикальний)</t>
  </si>
  <si>
    <t>(чотири тисячі сімдесят п'ять грн.00коп.)</t>
  </si>
  <si>
    <t>Код за ДК 021-2015 ЄЗС - 30230000-0 Комп’ютерне обладнання (флешка)</t>
  </si>
  <si>
    <t>Код за  ДК 021-2015 ЄЗС - 44510000 -8  Знаряддя (клеєвий пістолет)</t>
  </si>
  <si>
    <t>(сто тридцять грн 00коп)</t>
  </si>
  <si>
    <t>Код за ДК 021-2015 ЄЗС - 30190000 -7  Офісне устаткування та приладдя різне</t>
  </si>
  <si>
    <t>(тридцять вісім тисяч вісімсот вісімдесят вісім грн 00 коп.)</t>
  </si>
  <si>
    <t>Код за  ДК 021-2015 ЄЗС - 39520000 -3  Готові текстильні вироби (серветки махрові в асортименті для прибирання та миття посуду)</t>
  </si>
  <si>
    <t>(чотири тисячі сімсот п'ятдесят чотири грн 50 коп.)</t>
  </si>
  <si>
    <t>Код за  ДК 021-2015 ЄЗС - 37520000 -9  Іграшки (АЛ 428 Букви – 3шт.,АЛ 427 Світлофор- 3шт.,АЛ 426 Цифри – 3шт)</t>
  </si>
  <si>
    <t>(п'ять тисяч п'ятсот двадцять грн. 00 коп.)</t>
  </si>
  <si>
    <t>(чотири тисячі двісті дев'яносто шість грн 00 коп.)</t>
  </si>
  <si>
    <t>Код за ДК 021-2015 ЄЗС - 09130000 -9  Нафта і дистиляти (бензин А-95 )</t>
  </si>
  <si>
    <t>Код за  ДК 021-2015 ЄЗС - 50410000-2 Послуги з ремонту і технічного обслуговування вимірювальних, випробувальних і контрольних приладів (послуги з ремонту з заміною акумулятора 17А/h системи пожежної сигналізації)</t>
  </si>
  <si>
    <t>Код за  ДК 021-2015 ЄЗС - 22210000 -5  Газети (комплект "Дошкільне виховання" з додатками, Дитячий садок Мегакомплект)</t>
  </si>
  <si>
    <t>(п'ять тисяч триста двадцять три грн.56коп.)</t>
  </si>
  <si>
    <t>(сімдесят шість тисяч п'ятсот п'ятдесят вісім грн.00коп.)</t>
  </si>
  <si>
    <t>(п'ять тисяч п'ятсот грн.00коп.)</t>
  </si>
  <si>
    <t>Код за  ДК 021-2015 ЄЗС - 79340000-9 Рекламні та маркетингові послуги (Послуги з підготовки до публікації та розміщення інформаційних матеріалів у виданні "Педагогічний олімп України")</t>
  </si>
  <si>
    <t>Код за  ДК 021-2015 ЄЗС - 22210000 -5  Газети (журнали)</t>
  </si>
  <si>
    <t>Код за  ДК 021-2015 ЄЗС - 22830000-7 Зошити (зошити)</t>
  </si>
  <si>
    <t>Код за  ДК 021-2015 ЄЗС - 80520000-5 Навчальні засоби (дидактичний матеріал)</t>
  </si>
  <si>
    <t>(одна тисяча шістсот дев'ять грн.60коп.)</t>
  </si>
  <si>
    <t>Код за  ДК 021-2015 ЄЗС - 33600000 -6  Фармацевтична продукція (Лікарські засоби: Ентерол (Saccharomyces boulardii), траумель гель (Comb grup) ( комбіновані препарати), смекта полуниця пор.(Diosmectite), сироп корню солодки (Glycyrrhiza), мілт краплі назальні, діоксидин р-н (Dioxydine),глюкоза (Glucose),гідрокортизон (hydrocortisone),боботик краплі (МНН Silicones),ангілекс спрей (ANGILEX),L-цет сироп (L-CET))</t>
  </si>
  <si>
    <t>Код за  ДК 021-2015 ЄЗС - 33600000 -6  Фармацевтична продукція (Лікарські засоби: атоксил гель стік-пакет (Diosmectite))</t>
  </si>
  <si>
    <t>(п'ятдесятвісім грн.26коп.)</t>
  </si>
  <si>
    <t>Код за  ДК 021-2015 ЄЗС - 33140000 -3   Медичні матеріали (пластир транспорт, пластир бакт"Класифікатор медичних виробів" код 44990 Лейкопластир до поверхневих ран)</t>
  </si>
  <si>
    <t>(сто чотири грн.09коп.)</t>
  </si>
  <si>
    <t>Код за  ДК 021-2015 ЄЗС - 33600000 -6  Фармацевтична продукція (Лікарські засоби: натрію гідрокарбонат (Sodium bicarbonate),септавіол 70% (Septaviol 70 %),аскорбінка (Ascorbic acid (vit C))</t>
  </si>
  <si>
    <t>(двісті шістдесят дві грн.90коп.)</t>
  </si>
  <si>
    <t>Код за  ДК 021-2015 ЄЗС - 33140000 -3   Медичні матеріали ()</t>
  </si>
  <si>
    <t>Код за ДК 021-2015 ЄЗС - 18420000-9 Аксесуари для одягу (рукавички латексні)</t>
  </si>
  <si>
    <t>(двісті сімдесят дві грн.00коп.)</t>
  </si>
  <si>
    <t>Код за  ДК 021-2015 ЄЗС - 33140000-3 Медичні матеріали (бахіли мед. н/ст п/етил "Класифікатор медичних виробів" код НК 024:2019 –61937 - Бахіли медичні)</t>
  </si>
  <si>
    <t>(сто вісімдесят одна грн.50коп.)</t>
  </si>
  <si>
    <t>Код за ДК 021-2015 ЄЗС - 42160000-8 "Котельні установки" - (водонагрівачі (бойлери) код за ДК 021-2015 ЄСЗ - 42161000-5 "Водонагрівальні бойлери")</t>
  </si>
  <si>
    <t>(девять тисяч шістдесят п'ять грн.00коп.)</t>
  </si>
  <si>
    <t>Код за  ДК 021-2015 ЄЗС - 22110000-4 Друковані книги (книги в асортименті)</t>
  </si>
  <si>
    <t>(одна тисяча п'ятсот вісімдесят одна грн.00коп.)</t>
  </si>
  <si>
    <t>(чотириста п'ять грн.00коп.)</t>
  </si>
  <si>
    <t>(чотириста дев'яносто дві грн.00коп.)</t>
  </si>
  <si>
    <t>Код за ДК 021-2015 ЄЗС - 39290000-1 Фурнітура різна (гладильна дошка Braun IB 3001 DK)</t>
  </si>
  <si>
    <t>Код за  ДК 021-2015 ЄЗС - 18220000-7 Штормовий одяг (Костюм «Зими Боярської» р-р 52-54, Костюм «Осені боярської» р-р 52-54, Костюм «Смішного клоуна» р-р 52, Костюм «ляльки ЛОЛ Єдиноріжки» р-р 44-48, Костюм «Баби Яги» р-р 52-54, Костюм «Бджілки непосидючої» р-р M/L, Костюм «Нептуна», Костюм «Єдиноріжки» р-р 122-128)</t>
  </si>
  <si>
    <t>(дев'ять тисяч сімдесят грн.00коп.)</t>
  </si>
  <si>
    <t>Код за  ДК 021-2015 ЄЗС - 18220000-7 Штормовий одяг (Костюм Ведмідь, костюм Лисичка)</t>
  </si>
  <si>
    <t>(дві тисячі вісмдесят грн.00коп.)</t>
  </si>
  <si>
    <t>Код за  ДК 021-2015 ЄЗС - 39510000-0 Вироби домашнього текстилю (чохол для одягу 160*60*20, чохол для одягу 100*60*07)</t>
  </si>
  <si>
    <t>(п'ять тисяч двісті п'ять грн.00коп.)</t>
  </si>
  <si>
    <t>Код за  ДК 021-2015 ЄЗС -  18440000-5 Капелюхи та головні убори (український віночок зі стрічками)</t>
  </si>
  <si>
    <t>Код за  ДК 021-2015 ЄЗС - 50410000-2 Послуги з ремонту і технічного обслуговування вимірювальних, випробувальних і контрольних приладів (послуги з технічного обслуговування первинних засобів пожежогасіння (вогнегасників),перезарядження вогнегасника ВП-5,ВВК-2,Ремонт ЗПП ВП,ЗПП ВВК,Заміна прокладки гумової,мембрани,шайби,етикетки,пломбування вогнегасника)</t>
  </si>
  <si>
    <t>(три тисячі дев'ятсот сімнадцять грн.34коп.)</t>
  </si>
  <si>
    <t>Код за  ДК 021-2015 ЄЗС - 50410000-2 Послуги з ремонту і технічного обслуговування вимірювальних, випробувальних і контрольних приладів (послуги з ремонту з заміною акумулятора 17А/h в ППКП "Тірас-16.П" №3 системи пожежної сигналізації)</t>
  </si>
  <si>
    <t>Код за  ДК 021-2015 ЄЗС - 71310000-4 Консультаційні послуги у галузях інженерії та будівництва (послуги з паспортизації вентиляційних ситем)</t>
  </si>
  <si>
    <t>(сорок тисяч грн.00коп.)</t>
  </si>
  <si>
    <t>Код за  ДК 021-2015 ЄЗС - 44320000-9 Кабелі та супутня продукція (провід ШВВП 3*1,5 100м.)</t>
  </si>
  <si>
    <t>(одна тисяча п'ятсот двадцять чотири грн.00коп.)</t>
  </si>
  <si>
    <t>Код за  ДК 021-2015 ЄЗС - 44140000-3 Продукція, пов’язана з конструкційними матеріалами (кабель-канал 25*16 Елекор 60)</t>
  </si>
  <si>
    <t>Код за  ДК 021-2015 ЄЗС - 31220000-4 Елементи електричних схем (розетка одномісна с з/к для відкритої установки ФОРС ІР54 ІЕК)</t>
  </si>
  <si>
    <t>(чотириста п'ятдесят дев'ять грн.60коп.)</t>
  </si>
  <si>
    <t>Код за  ДК 021-2015 ЄЗС - 44610000-9 Цистерни, резервуари, контейнери та посудини високого тиску (бак розширювальний Zilmet CAL-PRO 25л 3/4 для систем опалення і кондиціювання)</t>
  </si>
  <si>
    <t>(дев'ятсот вісімдесят вісім грн 80 коп.)</t>
  </si>
  <si>
    <t>Код за  ДК 021-2015 ЄЗС - 44110000-4 Конструкційні матеріали (шнур зварювальний для лінолеуму TARKETT)</t>
  </si>
  <si>
    <t>(три тисячі вісімсот грн.00коп.)</t>
  </si>
  <si>
    <t>Послуги з ремонту ноутбука Acer (ЕХ2519): ремонт вінчестера ноутбука Acer, чистка та заміна термопасти ноутбука Acer, встановлення ПЗ, ремонт модуля пам’яті, код за ДК 021-2015 ЄЗС 50320000-4 "Послуги з ремонту і технічного обслуговування персональних комп’ютерів"</t>
  </si>
  <si>
    <t>Код за  ДК 021-2015 ЄЗС - 39220000 -0  Кухонне приладдя, товари для дому та господарства і приладдя для закладів громадського харчування (голка машинні,голки ручні,булавки портновські,шпулька,шило )</t>
  </si>
  <si>
    <r>
      <t xml:space="preserve">Затверджений  рішенням тендерного комітету від 07 грудня </t>
    </r>
    <r>
      <rPr>
        <u/>
        <sz val="12"/>
        <rFont val="Times New Roman"/>
        <family val="1"/>
        <charset val="204"/>
      </rPr>
      <t>2020 року № 40</t>
    </r>
  </si>
  <si>
    <t>річного плану закупівель на 2020 рік  (зі змінами)</t>
  </si>
  <si>
    <t>Код за  ДК 021-2015 ЄЗС - 50410000-2 Послуги з ремонту і технічного обслуговування вимірювальних, випробувальних і контрольних приладів (послуги з калібровки та повірки газових приладів та обладнання: калібровка та повірка коректору прир. газу "ВЕГА-1.01",заміна елементу живлення коректору прир. газу "ВЕГА" ,повірка сигналізотору газа)</t>
  </si>
  <si>
    <t>Код за  ДК 021-2015 ЄЗС - 71630000 -3  Послуги з технічного огляду та випробовувань (сервісне обслуговування систем пожежної сигналізації)50413200-5</t>
  </si>
  <si>
    <t>Код за  ДК 021-2015 ЄЗС - 71630000 -3  Послуги з технічного огляду та випробовувань (обсл.сист.хім.очистки води) 6512-6513</t>
  </si>
  <si>
    <t>Код за  ДК 021-2015 ЄЗС - 71630000 -3  Послуги з технічного огляду та випробовувань (технічне обслуговування систем газопостачання) 5051 у алли</t>
  </si>
  <si>
    <t>Код за  ДК 021-2015 ЄЗС - 71630000 -3  Послуги з технічного огляду та випробовувань (перевірка димових та вентиляційних котлів у топковій) 71310000-4</t>
  </si>
  <si>
    <t>Код за  ДК 021-2015 ЄЗС - 71630000 -3  Послуги з технічного огляду та випробовувань (перевірка коректора газу) 50410000-2алла так і делать</t>
  </si>
  <si>
    <t>Код за  ДК 021-2015 ЄЗС - 71631100-1 Послуги з технічного огляду обладнання (перевірка манометрів,напоромірів,тягомірів,тягонапоромірів усіх типів, сигналізатор)50410000-2</t>
  </si>
  <si>
    <t>Код за  ДК 021-2015 ЄЗС - 79710000-4  Охоронні послуги (відео-спостереження)50340000-0</t>
  </si>
  <si>
    <t>(чотири мільйони двісті сімдесят три тисячі п'ятсот сорок сім грн. 00 коп.)</t>
  </si>
  <si>
    <t>(двісті тринадцять тисяч триста  грн  00 коп.)</t>
  </si>
  <si>
    <t>(чотири тисячі сто п'ятдесят грн 00 коп.)</t>
  </si>
  <si>
    <t>(п'ятнадцять тисяч чотириста п'ятдесят грн. 00 коп.)</t>
  </si>
  <si>
    <t>(шістсот дев'яносто сім тисяч сімдесят дві грн 00 коп.)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</si>
</sst>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р.&quot;"/>
    <numFmt numFmtId="165" formatCode="#,##0.00_р_."/>
  </numFmts>
  <fonts count="35" x14ac:knownFonts="1">
    <font>
      <sz val="11"/>
      <color theme="1"/>
      <name val="Calibri"/>
      <family val="2"/>
      <charset val="204"/>
      <scheme val="minor"/>
    </font>
    <font>
      <sz val="12"/>
      <color indexed="8"/>
      <name val="Times New Roman"/>
      <family val="1"/>
      <charset val="204"/>
    </font>
    <font>
      <sz val="9"/>
      <color indexed="8"/>
      <name val="Times New Roman"/>
      <family val="1"/>
      <charset val="204"/>
    </font>
    <font>
      <sz val="10"/>
      <color indexed="8"/>
      <name val="Times New Roman"/>
      <family val="1"/>
      <charset val="204"/>
    </font>
    <font>
      <sz val="10"/>
      <name val="Times New Roman"/>
      <family val="1"/>
      <charset val="204"/>
    </font>
    <font>
      <sz val="12"/>
      <name val="Times New Roman"/>
      <family val="1"/>
      <charset val="204"/>
    </font>
    <font>
      <i/>
      <sz val="11"/>
      <color indexed="8"/>
      <name val="Calibri"/>
      <family val="2"/>
      <charset val="204"/>
    </font>
    <font>
      <i/>
      <sz val="12"/>
      <name val="Times New Roman"/>
      <family val="1"/>
      <charset val="204"/>
    </font>
    <font>
      <i/>
      <sz val="9"/>
      <name val="Times New Roman"/>
      <family val="1"/>
      <charset val="204"/>
    </font>
    <font>
      <b/>
      <sz val="14"/>
      <name val="Times New Roman"/>
      <family val="1"/>
      <charset val="204"/>
    </font>
    <font>
      <sz val="11"/>
      <name val="Times New Roman"/>
      <family val="1"/>
      <charset val="204"/>
    </font>
    <font>
      <b/>
      <sz val="11"/>
      <name val="Times New Roman"/>
      <family val="1"/>
      <charset val="204"/>
    </font>
    <font>
      <sz val="12"/>
      <color theme="1"/>
      <name val="Calibri"/>
      <family val="2"/>
      <charset val="204"/>
      <scheme val="minor"/>
    </font>
    <font>
      <u/>
      <sz val="12"/>
      <name val="Times New Roman"/>
      <family val="1"/>
      <charset val="204"/>
    </font>
    <font>
      <b/>
      <i/>
      <sz val="11"/>
      <color indexed="8"/>
      <name val="Times New Roman"/>
      <family val="1"/>
      <charset val="204"/>
    </font>
    <font>
      <sz val="11"/>
      <name val="Calibri"/>
      <family val="2"/>
      <charset val="204"/>
      <scheme val="minor"/>
    </font>
    <font>
      <b/>
      <sz val="11"/>
      <color theme="1"/>
      <name val="Calibri"/>
      <family val="2"/>
      <charset val="204"/>
      <scheme val="minor"/>
    </font>
    <font>
      <sz val="12"/>
      <color theme="1"/>
      <name val="Times New Roman"/>
      <family val="1"/>
      <charset val="204"/>
    </font>
    <font>
      <b/>
      <sz val="12"/>
      <name val="Times New Roman"/>
      <family val="1"/>
      <charset val="204"/>
    </font>
    <font>
      <sz val="12"/>
      <color rgb="FF333333"/>
      <name val="Times New Roman"/>
      <family val="1"/>
      <charset val="204"/>
    </font>
    <font>
      <b/>
      <sz val="14"/>
      <color indexed="8"/>
      <name val="Times New Roman"/>
      <family val="1"/>
      <charset val="204"/>
    </font>
    <font>
      <b/>
      <sz val="12"/>
      <color theme="1"/>
      <name val="Times New Roman"/>
      <family val="1"/>
      <charset val="204"/>
    </font>
    <font>
      <sz val="12"/>
      <color rgb="FFFF0000"/>
      <name val="Times New Roman"/>
      <family val="1"/>
      <charset val="204"/>
    </font>
    <font>
      <i/>
      <sz val="11"/>
      <name val="Times New Roman"/>
      <family val="1"/>
      <charset val="204"/>
    </font>
    <font>
      <sz val="9"/>
      <name val="Times New Roman"/>
      <family val="1"/>
      <charset val="204"/>
    </font>
    <font>
      <sz val="9"/>
      <color rgb="FFFF0000"/>
      <name val="Times New Roman"/>
      <family val="1"/>
      <charset val="204"/>
    </font>
    <font>
      <b/>
      <sz val="14"/>
      <color rgb="FFFF0000"/>
      <name val="Times New Roman"/>
      <family val="1"/>
      <charset val="204"/>
    </font>
    <font>
      <sz val="12"/>
      <name val="Calibri"/>
      <family val="2"/>
      <charset val="204"/>
      <scheme val="minor"/>
    </font>
    <font>
      <b/>
      <i/>
      <sz val="14"/>
      <name val="Times New Roman"/>
      <family val="1"/>
      <charset val="204"/>
    </font>
    <font>
      <b/>
      <i/>
      <sz val="20"/>
      <name val="Times New Roman"/>
      <family val="1"/>
      <charset val="204"/>
    </font>
    <font>
      <b/>
      <i/>
      <sz val="11"/>
      <name val="Times New Roman"/>
      <family val="1"/>
      <charset val="204"/>
    </font>
    <font>
      <b/>
      <i/>
      <sz val="12"/>
      <name val="Times New Roman"/>
      <family val="1"/>
      <charset val="204"/>
    </font>
    <font>
      <b/>
      <sz val="10"/>
      <name val="Times New Roman"/>
      <family val="1"/>
      <charset val="204"/>
    </font>
    <font>
      <b/>
      <sz val="16"/>
      <name val="Times New Roman"/>
      <family val="1"/>
      <charset val="204"/>
    </font>
    <font>
      <b/>
      <i/>
      <sz val="10"/>
      <name val="Times New Roman"/>
      <family val="1"/>
      <charset val="204"/>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49"/>
        <bgColor indexed="64"/>
      </patternFill>
    </fill>
    <fill>
      <patternFill patternType="solid">
        <fgColor theme="0"/>
        <bgColor indexed="64"/>
      </patternFill>
    </fill>
    <fill>
      <patternFill patternType="solid">
        <fgColor rgb="FF00FF00"/>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58">
    <xf numFmtId="0" fontId="0" fillId="0" borderId="0" xfId="0"/>
    <xf numFmtId="0" fontId="1" fillId="0" borderId="0" xfId="0" applyFont="1" applyAlignment="1">
      <alignment horizontal="center"/>
    </xf>
    <xf numFmtId="0" fontId="6" fillId="0" borderId="0" xfId="0" applyFont="1"/>
    <xf numFmtId="0" fontId="2" fillId="0" borderId="0" xfId="0" applyFont="1" applyAlignment="1">
      <alignment horizontal="center"/>
    </xf>
    <xf numFmtId="0" fontId="4" fillId="4" borderId="2" xfId="0"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7" xfId="0" applyNumberFormat="1" applyFont="1" applyFill="1" applyBorder="1" applyAlignment="1" applyProtection="1">
      <alignment horizontal="center" vertical="center" wrapText="1"/>
    </xf>
    <xf numFmtId="0" fontId="0" fillId="0" borderId="0" xfId="0" applyFont="1"/>
    <xf numFmtId="0" fontId="12" fillId="0" borderId="0" xfId="0" applyFont="1"/>
    <xf numFmtId="0" fontId="7" fillId="0" borderId="0"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left" vertical="center"/>
    </xf>
    <xf numFmtId="0" fontId="0" fillId="0" borderId="0" xfId="0" applyBorder="1"/>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 fillId="0" borderId="1" xfId="0" applyFont="1" applyBorder="1" applyAlignment="1">
      <alignment horizontal="center"/>
    </xf>
    <xf numFmtId="0" fontId="17" fillId="0" borderId="1" xfId="0" applyFont="1" applyBorder="1" applyAlignment="1">
      <alignment horizontal="center"/>
    </xf>
    <xf numFmtId="0" fontId="1" fillId="0" borderId="0" xfId="0" applyFont="1" applyAlignment="1">
      <alignment vertical="center"/>
    </xf>
    <xf numFmtId="0" fontId="1" fillId="0" borderId="23" xfId="0" applyFont="1" applyBorder="1" applyAlignment="1">
      <alignment horizontal="center"/>
    </xf>
    <xf numFmtId="0" fontId="3" fillId="0" borderId="0" xfId="0" applyFont="1" applyBorder="1" applyAlignment="1">
      <alignment horizontal="center" vertical="top"/>
    </xf>
    <xf numFmtId="0" fontId="3" fillId="0" borderId="0" xfId="0" applyFont="1" applyAlignment="1">
      <alignment horizontal="center" vertical="top"/>
    </xf>
    <xf numFmtId="0" fontId="13" fillId="0" borderId="0" xfId="0" applyNumberFormat="1" applyFont="1" applyFill="1" applyBorder="1" applyAlignment="1" applyProtection="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13" fillId="0" borderId="0" xfId="0" applyNumberFormat="1" applyFont="1" applyFill="1" applyBorder="1" applyAlignment="1" applyProtection="1">
      <alignment horizontal="left"/>
    </xf>
    <xf numFmtId="0" fontId="7" fillId="7" borderId="23" xfId="0" applyNumberFormat="1" applyFont="1" applyFill="1" applyBorder="1" applyAlignment="1" applyProtection="1">
      <alignment horizontal="center" vertical="center" wrapText="1" shrinkToFit="1"/>
    </xf>
    <xf numFmtId="0" fontId="0" fillId="6" borderId="0" xfId="0" applyFill="1"/>
    <xf numFmtId="0" fontId="16" fillId="0" borderId="0" xfId="0" applyFont="1" applyAlignment="1"/>
    <xf numFmtId="0" fontId="18" fillId="0" borderId="0" xfId="0" applyNumberFormat="1" applyFont="1" applyFill="1" applyBorder="1" applyAlignment="1" applyProtection="1">
      <alignment horizontal="left" vertical="center" shrinkToFit="1"/>
    </xf>
    <xf numFmtId="0" fontId="0" fillId="0" borderId="0" xfId="0" applyAlignment="1">
      <alignment wrapText="1"/>
    </xf>
    <xf numFmtId="0" fontId="0" fillId="0" borderId="0" xfId="0" applyAlignment="1">
      <alignment vertical="top"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165" fontId="5" fillId="4" borderId="1" xfId="0" applyNumberFormat="1" applyFont="1" applyFill="1" applyBorder="1" applyAlignment="1">
      <alignment horizontal="center" wrapText="1"/>
    </xf>
    <xf numFmtId="2" fontId="10" fillId="7" borderId="1" xfId="0" applyNumberFormat="1"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0" fontId="10" fillId="4" borderId="6" xfId="0" applyNumberFormat="1" applyFont="1" applyFill="1" applyBorder="1" applyAlignment="1" applyProtection="1">
      <alignment horizontal="center" vertical="center" wrapText="1"/>
    </xf>
    <xf numFmtId="165" fontId="9" fillId="3" borderId="9" xfId="0" applyNumberFormat="1" applyFont="1" applyFill="1" applyBorder="1" applyAlignment="1">
      <alignment horizontal="center" vertical="center" wrapText="1"/>
    </xf>
    <xf numFmtId="0" fontId="16" fillId="0" borderId="0" xfId="0" applyFont="1" applyAlignment="1"/>
    <xf numFmtId="0" fontId="18" fillId="0" borderId="0" xfId="0" applyNumberFormat="1" applyFont="1" applyFill="1" applyBorder="1" applyAlignment="1" applyProtection="1">
      <alignment horizontal="left" vertical="center" shrinkToFit="1"/>
    </xf>
    <xf numFmtId="0" fontId="0" fillId="0" borderId="23" xfId="0" applyBorder="1"/>
    <xf numFmtId="0" fontId="0" fillId="0" borderId="0" xfId="0" applyAlignment="1"/>
    <xf numFmtId="0" fontId="5" fillId="6" borderId="1" xfId="0" applyFont="1" applyFill="1" applyBorder="1" applyAlignment="1">
      <alignment horizontal="center" vertical="center" wrapText="1"/>
    </xf>
    <xf numFmtId="0" fontId="5" fillId="0" borderId="1" xfId="0" applyFont="1" applyBorder="1" applyAlignment="1">
      <alignment horizontal="center" vertical="center"/>
    </xf>
    <xf numFmtId="0" fontId="24" fillId="0" borderId="1" xfId="0" applyFont="1" applyBorder="1" applyAlignment="1">
      <alignment horizontal="center" vertical="center"/>
    </xf>
    <xf numFmtId="0" fontId="5" fillId="0" borderId="1" xfId="0" applyFont="1" applyBorder="1" applyAlignment="1">
      <alignment horizontal="left" vertical="center" wrapText="1"/>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1" xfId="0" applyFont="1" applyBorder="1" applyAlignment="1">
      <alignment horizontal="center" vertical="center"/>
    </xf>
    <xf numFmtId="0" fontId="10" fillId="7" borderId="29" xfId="0" applyNumberFormat="1" applyFont="1" applyFill="1" applyBorder="1" applyAlignment="1" applyProtection="1">
      <alignment horizontal="center" vertical="center" wrapText="1" shrinkToFit="1"/>
    </xf>
    <xf numFmtId="0" fontId="23" fillId="7" borderId="44" xfId="0" applyNumberFormat="1" applyFont="1" applyFill="1" applyBorder="1" applyAlignment="1" applyProtection="1">
      <alignment horizontal="center" vertical="center" wrapText="1" shrinkToFit="1"/>
    </xf>
    <xf numFmtId="0" fontId="10" fillId="7" borderId="27" xfId="0" applyNumberFormat="1" applyFont="1" applyFill="1" applyBorder="1" applyAlignment="1" applyProtection="1">
      <alignment horizontal="center" vertical="center" wrapText="1" shrinkToFit="1"/>
    </xf>
    <xf numFmtId="0" fontId="23" fillId="7" borderId="42" xfId="0" applyNumberFormat="1" applyFont="1" applyFill="1" applyBorder="1" applyAlignment="1" applyProtection="1">
      <alignment horizontal="center" vertical="center" wrapText="1" shrinkToFit="1"/>
    </xf>
    <xf numFmtId="0" fontId="17"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10" fillId="8" borderId="1" xfId="0" applyFont="1" applyFill="1" applyBorder="1" applyAlignment="1">
      <alignment horizontal="center" vertical="center" wrapText="1"/>
    </xf>
    <xf numFmtId="165" fontId="10" fillId="6" borderId="1" xfId="0" applyNumberFormat="1" applyFont="1" applyFill="1" applyBorder="1" applyAlignment="1">
      <alignment horizontal="center" vertical="center" wrapText="1"/>
    </xf>
    <xf numFmtId="2" fontId="10" fillId="6" borderId="1" xfId="0" applyNumberFormat="1" applyFont="1" applyFill="1" applyBorder="1" applyAlignment="1">
      <alignment horizontal="center" vertical="center" wrapText="1"/>
    </xf>
    <xf numFmtId="0" fontId="10" fillId="8" borderId="3" xfId="0" applyFont="1" applyFill="1" applyBorder="1" applyAlignment="1">
      <alignment horizontal="center" vertical="center" wrapText="1"/>
    </xf>
    <xf numFmtId="2" fontId="10" fillId="6" borderId="3" xfId="0" applyNumberFormat="1" applyFont="1" applyFill="1" applyBorder="1" applyAlignment="1">
      <alignment horizontal="center" vertical="center" wrapText="1"/>
    </xf>
    <xf numFmtId="165" fontId="10" fillId="6" borderId="3"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4" fontId="5" fillId="6" borderId="4" xfId="0" applyNumberFormat="1" applyFont="1" applyFill="1" applyBorder="1" applyAlignment="1">
      <alignment horizontal="center"/>
    </xf>
    <xf numFmtId="0" fontId="10" fillId="0" borderId="3" xfId="0" applyFont="1" applyFill="1" applyBorder="1" applyAlignment="1">
      <alignment horizontal="center" vertical="center" wrapText="1"/>
    </xf>
    <xf numFmtId="2" fontId="10" fillId="0" borderId="7" xfId="0" applyNumberFormat="1" applyFont="1" applyBorder="1" applyAlignment="1">
      <alignment horizontal="center" vertical="center" wrapText="1"/>
    </xf>
    <xf numFmtId="0" fontId="10" fillId="0" borderId="8" xfId="0" applyFont="1" applyBorder="1" applyAlignment="1">
      <alignment horizontal="center" vertical="center" wrapText="1"/>
    </xf>
    <xf numFmtId="4" fontId="5" fillId="6" borderId="3" xfId="0" applyNumberFormat="1" applyFont="1" applyFill="1" applyBorder="1" applyAlignment="1">
      <alignment horizontal="center"/>
    </xf>
    <xf numFmtId="165" fontId="10" fillId="0" borderId="3" xfId="0" applyNumberFormat="1" applyFont="1" applyFill="1" applyBorder="1" applyAlignment="1">
      <alignment horizontal="center" vertical="center" wrapText="1"/>
    </xf>
    <xf numFmtId="2" fontId="10" fillId="0" borderId="8" xfId="0" applyNumberFormat="1" applyFont="1" applyBorder="1" applyAlignment="1">
      <alignment horizontal="center" vertical="center" wrapText="1"/>
    </xf>
    <xf numFmtId="2" fontId="10" fillId="6" borderId="4" xfId="0" applyNumberFormat="1" applyFont="1" applyFill="1" applyBorder="1" applyAlignment="1">
      <alignment horizontal="center" vertical="center" wrapText="1"/>
    </xf>
    <xf numFmtId="0" fontId="10" fillId="8" borderId="4" xfId="0" applyFont="1" applyFill="1" applyBorder="1" applyAlignment="1">
      <alignment horizontal="center" vertical="center" wrapText="1"/>
    </xf>
    <xf numFmtId="165" fontId="10" fillId="6" borderId="4" xfId="0" applyNumberFormat="1" applyFont="1" applyFill="1" applyBorder="1" applyAlignment="1">
      <alignment horizontal="center" vertical="center" wrapText="1"/>
    </xf>
    <xf numFmtId="0" fontId="10" fillId="7" borderId="45" xfId="0" applyNumberFormat="1" applyFont="1" applyFill="1" applyBorder="1" applyAlignment="1" applyProtection="1">
      <alignment vertical="center" wrapText="1" shrinkToFit="1"/>
    </xf>
    <xf numFmtId="0" fontId="10" fillId="7" borderId="2" xfId="0" applyFont="1" applyFill="1" applyBorder="1" applyAlignment="1">
      <alignment horizontal="center" vertical="center" wrapText="1"/>
    </xf>
    <xf numFmtId="2" fontId="10" fillId="6" borderId="6" xfId="0" applyNumberFormat="1" applyFont="1" applyFill="1" applyBorder="1" applyAlignment="1">
      <alignment horizontal="center" vertical="center" wrapText="1"/>
    </xf>
    <xf numFmtId="2" fontId="10" fillId="6" borderId="7" xfId="0" applyNumberFormat="1" applyFont="1" applyFill="1" applyBorder="1" applyAlignment="1">
      <alignment horizontal="center" vertical="center" wrapText="1"/>
    </xf>
    <xf numFmtId="2" fontId="10" fillId="6" borderId="8" xfId="0" applyNumberFormat="1" applyFont="1" applyFill="1" applyBorder="1" applyAlignment="1">
      <alignment horizontal="center" vertical="center" wrapText="1"/>
    </xf>
    <xf numFmtId="2" fontId="10" fillId="0" borderId="3" xfId="0" applyNumberFormat="1" applyFont="1" applyBorder="1" applyAlignment="1">
      <alignment horizontal="center" vertical="center" wrapText="1"/>
    </xf>
    <xf numFmtId="0" fontId="10" fillId="8" borderId="8"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 fillId="0" borderId="0" xfId="0" applyFont="1" applyAlignment="1">
      <alignment horizontal="left"/>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left"/>
    </xf>
    <xf numFmtId="0" fontId="27" fillId="0" borderId="0" xfId="0" applyFont="1"/>
    <xf numFmtId="0" fontId="8" fillId="4" borderId="43"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10" fillId="6" borderId="46" xfId="0" applyFont="1" applyFill="1" applyBorder="1" applyAlignment="1">
      <alignment horizontal="center" vertical="center" wrapText="1"/>
    </xf>
    <xf numFmtId="0" fontId="0" fillId="6" borderId="0" xfId="0" applyFill="1" applyAlignment="1">
      <alignment wrapText="1"/>
    </xf>
    <xf numFmtId="0" fontId="0" fillId="6" borderId="0" xfId="0" applyFill="1" applyAlignment="1">
      <alignment horizontal="left" vertical="top" wrapText="1"/>
    </xf>
    <xf numFmtId="0" fontId="0" fillId="6" borderId="0" xfId="0" applyFill="1" applyAlignment="1">
      <alignment vertical="top" wrapText="1"/>
    </xf>
    <xf numFmtId="0" fontId="16" fillId="6" borderId="0" xfId="0" applyFont="1" applyFill="1" applyAlignment="1">
      <alignment wrapText="1"/>
    </xf>
    <xf numFmtId="0" fontId="10" fillId="6" borderId="19" xfId="0" applyFont="1" applyFill="1" applyBorder="1" applyAlignment="1">
      <alignment horizontal="center" vertical="center" wrapText="1"/>
    </xf>
    <xf numFmtId="0" fontId="30" fillId="0" borderId="9" xfId="0" applyFont="1" applyBorder="1" applyAlignment="1">
      <alignment horizontal="center" vertical="center"/>
    </xf>
    <xf numFmtId="0" fontId="30" fillId="0" borderId="20" xfId="0" applyFont="1" applyBorder="1" applyAlignment="1">
      <alignment horizontal="center" vertical="center"/>
    </xf>
    <xf numFmtId="0" fontId="30" fillId="0" borderId="9" xfId="0" applyFont="1" applyBorder="1" applyAlignment="1">
      <alignment horizontal="center" vertical="center" wrapText="1"/>
    </xf>
    <xf numFmtId="0" fontId="31" fillId="0" borderId="18" xfId="0" applyFont="1" applyBorder="1" applyAlignment="1">
      <alignment horizontal="center" vertical="center"/>
    </xf>
    <xf numFmtId="0" fontId="31" fillId="0" borderId="15" xfId="0" applyFont="1" applyBorder="1" applyAlignment="1">
      <alignment horizontal="center" vertical="center"/>
    </xf>
    <xf numFmtId="0" fontId="31" fillId="0" borderId="9" xfId="0" applyFont="1" applyBorder="1" applyAlignment="1">
      <alignment horizontal="center" vertical="center" wrapText="1"/>
    </xf>
    <xf numFmtId="0" fontId="31" fillId="0" borderId="15" xfId="0" applyFont="1" applyBorder="1" applyAlignment="1">
      <alignment horizontal="center" vertical="center" wrapText="1"/>
    </xf>
    <xf numFmtId="0" fontId="15" fillId="0" borderId="9" xfId="0" applyFont="1" applyBorder="1"/>
    <xf numFmtId="165" fontId="18" fillId="2" borderId="25" xfId="0" applyNumberFormat="1" applyFont="1" applyFill="1" applyBorder="1" applyAlignment="1">
      <alignment horizontal="center" vertical="center" wrapText="1"/>
    </xf>
    <xf numFmtId="164" fontId="32" fillId="2" borderId="30" xfId="0" applyNumberFormat="1" applyFont="1" applyFill="1" applyBorder="1" applyAlignment="1">
      <alignment horizontal="center" vertical="center" wrapText="1"/>
    </xf>
    <xf numFmtId="0" fontId="15" fillId="0" borderId="19" xfId="0" applyFont="1" applyBorder="1"/>
    <xf numFmtId="165" fontId="5" fillId="4" borderId="5" xfId="0" applyNumberFormat="1" applyFont="1" applyFill="1" applyBorder="1" applyAlignment="1">
      <alignment horizontal="center" vertical="center" wrapText="1"/>
    </xf>
    <xf numFmtId="0" fontId="5" fillId="4" borderId="5" xfId="0" applyFont="1" applyFill="1" applyBorder="1" applyAlignment="1">
      <alignment horizontal="center"/>
    </xf>
    <xf numFmtId="0" fontId="24" fillId="4" borderId="13" xfId="0" applyFont="1" applyFill="1" applyBorder="1" applyAlignment="1">
      <alignment horizontal="center"/>
    </xf>
    <xf numFmtId="0" fontId="15" fillId="6" borderId="19" xfId="0" applyFont="1" applyFill="1" applyBorder="1"/>
    <xf numFmtId="0" fontId="5" fillId="4" borderId="1" xfId="0" applyFont="1" applyFill="1" applyBorder="1" applyAlignment="1">
      <alignment horizontal="center"/>
    </xf>
    <xf numFmtId="0" fontId="24" fillId="4" borderId="43" xfId="0" applyFont="1" applyFill="1" applyBorder="1" applyAlignment="1">
      <alignment horizontal="center"/>
    </xf>
    <xf numFmtId="0" fontId="24" fillId="4" borderId="1"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5" fillId="6" borderId="28" xfId="0" applyFont="1" applyFill="1" applyBorder="1"/>
    <xf numFmtId="0" fontId="24" fillId="4" borderId="2" xfId="0" applyFont="1" applyFill="1" applyBorder="1" applyAlignment="1">
      <alignment horizontal="center" vertical="center" wrapText="1"/>
    </xf>
    <xf numFmtId="0" fontId="24" fillId="4" borderId="46" xfId="0" applyFont="1" applyFill="1" applyBorder="1" applyAlignment="1">
      <alignment horizontal="center" vertical="center" wrapText="1"/>
    </xf>
    <xf numFmtId="2" fontId="10" fillId="7" borderId="3"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24" fillId="7" borderId="43" xfId="0" applyFont="1" applyFill="1" applyBorder="1" applyAlignment="1">
      <alignment horizontal="center" vertical="center" wrapText="1"/>
    </xf>
    <xf numFmtId="0" fontId="10" fillId="7" borderId="28" xfId="0" applyFont="1" applyFill="1" applyBorder="1" applyAlignment="1">
      <alignment horizontal="center" vertical="center" wrapText="1"/>
    </xf>
    <xf numFmtId="165" fontId="10" fillId="7" borderId="3" xfId="0" applyNumberFormat="1" applyFont="1" applyFill="1" applyBorder="1" applyAlignment="1">
      <alignment horizontal="center" vertical="center" wrapText="1"/>
    </xf>
    <xf numFmtId="0" fontId="10" fillId="7" borderId="27"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10" fillId="7" borderId="3" xfId="0" applyFont="1" applyFill="1" applyBorder="1" applyAlignment="1">
      <alignment horizontal="center" vertical="center" wrapText="1"/>
    </xf>
    <xf numFmtId="165" fontId="18" fillId="5" borderId="4"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34" fillId="2" borderId="25" xfId="0" applyFont="1" applyFill="1" applyBorder="1" applyAlignment="1">
      <alignment horizontal="center" vertical="center" wrapText="1"/>
    </xf>
    <xf numFmtId="165" fontId="11" fillId="2" borderId="9" xfId="0" applyNumberFormat="1" applyFont="1" applyFill="1" applyBorder="1" applyAlignment="1">
      <alignment horizontal="center" vertical="center" wrapText="1"/>
    </xf>
    <xf numFmtId="0" fontId="30" fillId="2" borderId="36"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5" fillId="0" borderId="26" xfId="0" applyFont="1" applyBorder="1"/>
    <xf numFmtId="0" fontId="4" fillId="5" borderId="4" xfId="0" applyFont="1" applyFill="1" applyBorder="1" applyAlignment="1">
      <alignment horizontal="center" vertical="center"/>
    </xf>
    <xf numFmtId="0" fontId="24" fillId="5" borderId="11" xfId="0" applyFont="1" applyFill="1" applyBorder="1" applyAlignment="1">
      <alignment horizontal="center" vertical="center"/>
    </xf>
    <xf numFmtId="0" fontId="34" fillId="2" borderId="9" xfId="0" applyFont="1" applyFill="1" applyBorder="1" applyAlignment="1">
      <alignment horizontal="center" vertical="center" wrapText="1"/>
    </xf>
    <xf numFmtId="165" fontId="11" fillId="2" borderId="25" xfId="0" applyNumberFormat="1" applyFont="1" applyFill="1" applyBorder="1" applyAlignment="1">
      <alignment horizontal="center" vertical="center" wrapText="1"/>
    </xf>
    <xf numFmtId="0" fontId="30" fillId="2" borderId="9" xfId="0" applyFont="1" applyFill="1" applyBorder="1" applyAlignment="1">
      <alignment horizontal="center" vertical="center" wrapText="1"/>
    </xf>
    <xf numFmtId="165" fontId="18" fillId="2" borderId="9" xfId="0" applyNumberFormat="1" applyFont="1" applyFill="1" applyBorder="1" applyAlignment="1">
      <alignment horizontal="center" vertical="center" wrapText="1"/>
    </xf>
    <xf numFmtId="0" fontId="34" fillId="2" borderId="30" xfId="0" applyFont="1" applyFill="1" applyBorder="1" applyAlignment="1">
      <alignment horizontal="center" vertical="center" wrapText="1"/>
    </xf>
    <xf numFmtId="0" fontId="15" fillId="0" borderId="27" xfId="0" applyFont="1" applyBorder="1"/>
    <xf numFmtId="0" fontId="23" fillId="6" borderId="28" xfId="0" applyFont="1" applyFill="1" applyBorder="1" applyAlignment="1">
      <alignment horizontal="center"/>
    </xf>
    <xf numFmtId="0" fontId="15" fillId="6" borderId="28" xfId="0" applyFont="1" applyFill="1" applyBorder="1" applyAlignment="1">
      <alignment horizontal="center"/>
    </xf>
    <xf numFmtId="0" fontId="10" fillId="6" borderId="26" xfId="0" applyFont="1" applyFill="1" applyBorder="1" applyAlignment="1">
      <alignment horizontal="center" vertical="center" wrapText="1"/>
    </xf>
    <xf numFmtId="0" fontId="24" fillId="7" borderId="46" xfId="0" applyFont="1" applyFill="1" applyBorder="1" applyAlignment="1">
      <alignment horizontal="center" vertical="center" wrapText="1"/>
    </xf>
    <xf numFmtId="0" fontId="15" fillId="0" borderId="28" xfId="0" applyFont="1" applyBorder="1"/>
    <xf numFmtId="0" fontId="10" fillId="7" borderId="32" xfId="0" applyFont="1" applyFill="1" applyBorder="1" applyAlignment="1">
      <alignment horizontal="center" vertical="center" wrapText="1"/>
    </xf>
    <xf numFmtId="165" fontId="18" fillId="2" borderId="33" xfId="0" applyNumberFormat="1"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4" borderId="23" xfId="0" applyFont="1" applyFill="1" applyBorder="1" applyAlignment="1">
      <alignment horizontal="center" vertical="center"/>
    </xf>
    <xf numFmtId="0" fontId="4" fillId="4" borderId="5" xfId="0" applyFont="1" applyFill="1" applyBorder="1" applyAlignment="1">
      <alignment horizontal="center" vertical="center"/>
    </xf>
    <xf numFmtId="0" fontId="24" fillId="4" borderId="13"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24" fillId="5" borderId="46" xfId="0" applyFont="1" applyFill="1" applyBorder="1" applyAlignment="1">
      <alignment horizontal="center" vertical="center"/>
    </xf>
    <xf numFmtId="165" fontId="18" fillId="2" borderId="20" xfId="0" applyNumberFormat="1" applyFont="1" applyFill="1" applyBorder="1" applyAlignment="1">
      <alignment horizontal="center" vertical="center" wrapText="1"/>
    </xf>
    <xf numFmtId="0" fontId="10" fillId="2" borderId="2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2" xfId="0" applyFont="1" applyFill="1" applyBorder="1" applyAlignment="1">
      <alignment horizontal="center" vertical="center"/>
    </xf>
    <xf numFmtId="2" fontId="9" fillId="4" borderId="2" xfId="0" applyNumberFormat="1" applyFont="1" applyFill="1" applyBorder="1" applyAlignment="1">
      <alignment horizontal="center" vertical="center" wrapText="1"/>
    </xf>
    <xf numFmtId="165" fontId="18"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4" fillId="5" borderId="43"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4" xfId="0" applyFont="1" applyFill="1" applyBorder="1" applyAlignment="1">
      <alignment horizontal="center" vertical="center"/>
    </xf>
    <xf numFmtId="2" fontId="9" fillId="4" borderId="4"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24" fillId="4" borderId="11" xfId="0" applyFont="1" applyFill="1" applyBorder="1" applyAlignment="1">
      <alignment horizontal="center" vertical="center" wrapText="1"/>
    </xf>
    <xf numFmtId="2" fontId="18" fillId="4" borderId="4" xfId="0" applyNumberFormat="1" applyFont="1" applyFill="1" applyBorder="1" applyAlignment="1">
      <alignment horizontal="center" vertical="center" wrapText="1"/>
    </xf>
    <xf numFmtId="165" fontId="10" fillId="0" borderId="4" xfId="0" applyNumberFormat="1" applyFont="1" applyBorder="1" applyAlignment="1">
      <alignment horizontal="center" vertical="center" wrapText="1"/>
    </xf>
    <xf numFmtId="0" fontId="4" fillId="5" borderId="4"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0" fillId="4" borderId="5" xfId="0" applyNumberFormat="1" applyFont="1" applyFill="1" applyBorder="1" applyAlignment="1">
      <alignment horizontal="center" vertical="center" wrapText="1"/>
    </xf>
    <xf numFmtId="165" fontId="18" fillId="5" borderId="14" xfId="0" applyNumberFormat="1" applyFont="1" applyFill="1" applyBorder="1" applyAlignment="1">
      <alignment horizontal="center" vertical="center" wrapText="1"/>
    </xf>
    <xf numFmtId="0" fontId="4" fillId="5" borderId="14" xfId="0" applyFont="1" applyFill="1" applyBorder="1" applyAlignment="1">
      <alignment horizontal="center" vertical="center"/>
    </xf>
    <xf numFmtId="0" fontId="4" fillId="5" borderId="14" xfId="0" applyFont="1" applyFill="1" applyBorder="1" applyAlignment="1">
      <alignment horizontal="center" vertical="center" wrapText="1"/>
    </xf>
    <xf numFmtId="0" fontId="24" fillId="5" borderId="47" xfId="0" applyFont="1" applyFill="1" applyBorder="1" applyAlignment="1">
      <alignment horizontal="center" vertical="center"/>
    </xf>
    <xf numFmtId="165" fontId="10" fillId="3" borderId="9" xfId="0" applyNumberFormat="1" applyFont="1" applyFill="1" applyBorder="1" applyAlignment="1">
      <alignment horizontal="center" vertical="center" wrapText="1"/>
    </xf>
    <xf numFmtId="2" fontId="10" fillId="6" borderId="5" xfId="0" applyNumberFormat="1" applyFont="1" applyFill="1" applyBorder="1" applyAlignment="1">
      <alignment horizontal="center" vertical="center" wrapText="1"/>
    </xf>
    <xf numFmtId="165" fontId="10" fillId="6" borderId="1" xfId="0" applyNumberFormat="1" applyFont="1" applyFill="1" applyBorder="1" applyAlignment="1">
      <alignment horizontal="center" wrapText="1"/>
    </xf>
    <xf numFmtId="0" fontId="18" fillId="0" borderId="0" xfId="0" applyNumberFormat="1" applyFont="1" applyFill="1" applyBorder="1" applyAlignment="1" applyProtection="1">
      <alignment horizontal="left" vertical="center"/>
    </xf>
    <xf numFmtId="0" fontId="16" fillId="0" borderId="0" xfId="0" applyFont="1" applyAlignment="1"/>
    <xf numFmtId="0" fontId="20" fillId="0" borderId="0" xfId="0" applyFont="1" applyAlignment="1">
      <alignment horizontal="center" vertical="center"/>
    </xf>
    <xf numFmtId="0" fontId="16" fillId="0" borderId="0" xfId="0" applyFont="1" applyAlignment="1">
      <alignment horizontal="center" vertical="center"/>
    </xf>
    <xf numFmtId="0" fontId="21" fillId="0" borderId="0" xfId="0" applyFont="1" applyAlignment="1">
      <alignment horizontal="center" vertical="center"/>
    </xf>
    <xf numFmtId="0" fontId="5" fillId="0" borderId="0" xfId="0" applyFont="1" applyAlignment="1">
      <alignment horizontal="center" vertical="center"/>
    </xf>
    <xf numFmtId="0" fontId="18" fillId="0" borderId="0" xfId="0" applyNumberFormat="1" applyFont="1" applyFill="1" applyBorder="1" applyAlignment="1" applyProtection="1">
      <alignment horizontal="left" vertical="center" shrinkToFit="1"/>
    </xf>
    <xf numFmtId="0" fontId="17" fillId="0" borderId="0" xfId="0" applyFont="1" applyAlignment="1">
      <alignment horizontal="center" vertical="center"/>
    </xf>
    <xf numFmtId="0" fontId="10" fillId="6" borderId="26"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0" borderId="10" xfId="0" applyNumberFormat="1" applyFont="1" applyFill="1" applyBorder="1" applyAlignment="1" applyProtection="1">
      <alignment horizontal="left" vertical="center" wrapText="1" shrinkToFit="1"/>
    </xf>
    <xf numFmtId="0" fontId="10" fillId="0" borderId="12" xfId="0" applyNumberFormat="1" applyFont="1" applyFill="1" applyBorder="1" applyAlignment="1" applyProtection="1">
      <alignment horizontal="left" vertical="center" wrapText="1" shrinkToFi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29" fillId="0" borderId="23" xfId="0" applyFont="1" applyBorder="1" applyAlignment="1">
      <alignment horizontal="center"/>
    </xf>
    <xf numFmtId="0" fontId="28" fillId="0" borderId="21" xfId="0" applyFont="1" applyBorder="1" applyAlignment="1">
      <alignment horizontal="center"/>
    </xf>
    <xf numFmtId="0" fontId="28" fillId="0" borderId="24" xfId="0" applyFont="1" applyBorder="1" applyAlignment="1">
      <alignment horizontal="center"/>
    </xf>
    <xf numFmtId="0" fontId="7" fillId="0" borderId="30" xfId="0" applyFont="1" applyBorder="1" applyAlignment="1">
      <alignment horizontal="center" vertical="center"/>
    </xf>
    <xf numFmtId="0" fontId="7" fillId="0" borderId="41" xfId="0" applyFont="1" applyBorder="1" applyAlignment="1">
      <alignment horizontal="center" vertical="center"/>
    </xf>
    <xf numFmtId="0" fontId="7" fillId="0" borderId="20" xfId="0" applyFont="1" applyBorder="1" applyAlignment="1">
      <alignment horizontal="center" vertical="center"/>
    </xf>
    <xf numFmtId="0" fontId="15" fillId="0" borderId="17" xfId="0" applyFont="1" applyBorder="1" applyAlignment="1">
      <alignment horizontal="center"/>
    </xf>
    <xf numFmtId="0" fontId="15" fillId="0" borderId="18" xfId="0" applyFont="1" applyBorder="1" applyAlignment="1">
      <alignment horizontal="center"/>
    </xf>
    <xf numFmtId="2" fontId="33" fillId="2" borderId="17" xfId="0" applyNumberFormat="1" applyFont="1" applyFill="1" applyBorder="1" applyAlignment="1">
      <alignment horizontal="center" vertical="center" wrapText="1"/>
    </xf>
    <xf numFmtId="2" fontId="33" fillId="2" borderId="18" xfId="0" applyNumberFormat="1" applyFont="1" applyFill="1" applyBorder="1" applyAlignment="1">
      <alignment horizontal="center" vertical="center" wrapText="1"/>
    </xf>
    <xf numFmtId="0" fontId="15" fillId="6" borderId="37" xfId="0" applyFont="1" applyFill="1" applyBorder="1" applyAlignment="1">
      <alignment horizontal="center" vertical="center"/>
    </xf>
    <xf numFmtId="0" fontId="15" fillId="6" borderId="31"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3"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0" borderId="10" xfId="0" applyNumberFormat="1" applyFont="1" applyFill="1" applyBorder="1" applyAlignment="1" applyProtection="1">
      <alignment horizontal="left" vertical="center" wrapText="1"/>
    </xf>
    <xf numFmtId="0" fontId="10" fillId="0" borderId="12" xfId="0" applyNumberFormat="1" applyFont="1" applyFill="1" applyBorder="1" applyAlignment="1" applyProtection="1">
      <alignment horizontal="left" vertical="center" wrapText="1"/>
    </xf>
    <xf numFmtId="0" fontId="7" fillId="4" borderId="29" xfId="0" applyNumberFormat="1" applyFont="1" applyFill="1" applyBorder="1" applyAlignment="1" applyProtection="1">
      <alignment horizontal="center" vertical="center" wrapText="1" shrinkToFit="1"/>
    </xf>
    <xf numFmtId="0" fontId="7" fillId="4" borderId="3" xfId="0" applyNumberFormat="1" applyFont="1" applyFill="1" applyBorder="1" applyAlignment="1" applyProtection="1">
      <alignment horizontal="center" vertical="center" wrapText="1" shrinkToFit="1"/>
    </xf>
    <xf numFmtId="0" fontId="10" fillId="6" borderId="19"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shrinkToFit="1"/>
    </xf>
    <xf numFmtId="0" fontId="10" fillId="0" borderId="12" xfId="0" applyNumberFormat="1" applyFont="1" applyFill="1" applyBorder="1" applyAlignment="1" applyProtection="1">
      <alignment horizontal="center" vertical="center" wrapText="1" shrinkToFi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24" fillId="0" borderId="11" xfId="0" applyFont="1" applyBorder="1" applyAlignment="1">
      <alignment horizontal="center"/>
    </xf>
    <xf numFmtId="0" fontId="24" fillId="0" borderId="13" xfId="0" applyFont="1" applyBorder="1" applyAlignment="1">
      <alignment horizontal="center"/>
    </xf>
    <xf numFmtId="0" fontId="10" fillId="0" borderId="10" xfId="0" applyNumberFormat="1" applyFont="1" applyFill="1" applyBorder="1" applyAlignment="1" applyProtection="1">
      <alignment vertical="center" wrapText="1" shrinkToFit="1"/>
    </xf>
    <xf numFmtId="0" fontId="10" fillId="0" borderId="12" xfId="0" applyNumberFormat="1" applyFont="1" applyFill="1" applyBorder="1" applyAlignment="1" applyProtection="1">
      <alignment vertical="center" wrapText="1" shrinkToFi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0" fillId="6" borderId="10" xfId="0" applyNumberFormat="1" applyFont="1" applyFill="1" applyBorder="1" applyAlignment="1" applyProtection="1">
      <alignment vertical="center" wrapText="1" shrinkToFit="1"/>
    </xf>
    <xf numFmtId="0" fontId="10" fillId="6" borderId="12" xfId="0" applyNumberFormat="1" applyFont="1" applyFill="1" applyBorder="1" applyAlignment="1" applyProtection="1">
      <alignment vertical="center" wrapText="1" shrinkToFit="1"/>
    </xf>
    <xf numFmtId="0" fontId="10" fillId="0" borderId="37" xfId="0" applyFont="1" applyBorder="1" applyAlignment="1">
      <alignment horizontal="center" vertical="center" wrapText="1"/>
    </xf>
    <xf numFmtId="0" fontId="10" fillId="0" borderId="31" xfId="0" applyFont="1" applyBorder="1" applyAlignment="1">
      <alignment horizontal="center" vertical="center" wrapText="1"/>
    </xf>
    <xf numFmtId="0" fontId="10" fillId="6" borderId="11"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23" fillId="7" borderId="29" xfId="0" applyNumberFormat="1" applyFont="1" applyFill="1" applyBorder="1" applyAlignment="1" applyProtection="1">
      <alignment horizontal="center" vertical="center" wrapText="1" shrinkToFit="1"/>
    </xf>
    <xf numFmtId="0" fontId="23" fillId="7" borderId="3" xfId="0" applyNumberFormat="1" applyFont="1" applyFill="1" applyBorder="1" applyAlignment="1" applyProtection="1">
      <alignment horizontal="center" vertical="center" wrapText="1" shrinkToFi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7" fillId="7" borderId="29" xfId="0" applyNumberFormat="1" applyFont="1" applyFill="1" applyBorder="1" applyAlignment="1" applyProtection="1">
      <alignment horizontal="center" vertical="center" wrapText="1" shrinkToFit="1"/>
    </xf>
    <xf numFmtId="0" fontId="7" fillId="7" borderId="3" xfId="0" applyNumberFormat="1" applyFont="1" applyFill="1" applyBorder="1" applyAlignment="1" applyProtection="1">
      <alignment horizontal="center" vertical="center" wrapText="1" shrinkToFit="1"/>
    </xf>
    <xf numFmtId="0" fontId="10" fillId="6" borderId="26" xfId="0" applyNumberFormat="1" applyFont="1" applyFill="1" applyBorder="1" applyAlignment="1" applyProtection="1">
      <alignment horizontal="center" vertical="center" wrapText="1" shrinkToFit="1"/>
    </xf>
    <xf numFmtId="0" fontId="10" fillId="6" borderId="27" xfId="0" applyNumberFormat="1" applyFont="1" applyFill="1" applyBorder="1" applyAlignment="1" applyProtection="1">
      <alignment horizontal="center" vertical="center" wrapText="1" shrinkToFit="1"/>
    </xf>
    <xf numFmtId="0" fontId="10" fillId="6" borderId="10" xfId="0" applyNumberFormat="1" applyFont="1" applyFill="1" applyBorder="1" applyAlignment="1" applyProtection="1">
      <alignment horizontal="center" vertical="center" wrapText="1" shrinkToFit="1"/>
    </xf>
    <xf numFmtId="0" fontId="10" fillId="6" borderId="12" xfId="0" applyNumberFormat="1" applyFont="1" applyFill="1" applyBorder="1" applyAlignment="1" applyProtection="1">
      <alignment horizontal="center" vertical="center" wrapText="1" shrinkToFit="1"/>
    </xf>
    <xf numFmtId="0" fontId="7" fillId="4" borderId="39" xfId="0" applyNumberFormat="1" applyFont="1" applyFill="1" applyBorder="1" applyAlignment="1" applyProtection="1">
      <alignment horizontal="center" vertical="center" wrapText="1"/>
    </xf>
    <xf numFmtId="0" fontId="7" fillId="4" borderId="40" xfId="0" applyNumberFormat="1" applyFont="1" applyFill="1" applyBorder="1" applyAlignment="1" applyProtection="1">
      <alignment horizontal="center" vertical="center" wrapText="1"/>
    </xf>
    <xf numFmtId="0" fontId="18" fillId="5" borderId="38"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5" fillId="6" borderId="17" xfId="0" applyFont="1" applyFill="1" applyBorder="1" applyAlignment="1">
      <alignment horizontal="center"/>
    </xf>
    <xf numFmtId="0" fontId="15" fillId="6" borderId="18" xfId="0" applyFont="1" applyFill="1" applyBorder="1" applyAlignment="1">
      <alignment horizontal="center"/>
    </xf>
    <xf numFmtId="0" fontId="30" fillId="2" borderId="17"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11" fillId="5" borderId="38" xfId="0" applyFont="1" applyFill="1" applyBorder="1" applyAlignment="1">
      <alignment horizontal="center" vertical="center"/>
    </xf>
    <xf numFmtId="0" fontId="11" fillId="5" borderId="16" xfId="0" applyFont="1" applyFill="1" applyBorder="1" applyAlignment="1">
      <alignment horizontal="center" vertical="center"/>
    </xf>
    <xf numFmtId="2" fontId="9" fillId="2" borderId="17" xfId="0" applyNumberFormat="1" applyFont="1" applyFill="1" applyBorder="1" applyAlignment="1">
      <alignment horizontal="center" vertical="center" wrapText="1"/>
    </xf>
    <xf numFmtId="2" fontId="9" fillId="2" borderId="18" xfId="0" applyNumberFormat="1"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7" fillId="4" borderId="29"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wrapText="1" shrinkToFit="1"/>
    </xf>
    <xf numFmtId="0" fontId="10" fillId="0" borderId="5" xfId="0" applyNumberFormat="1" applyFont="1" applyFill="1" applyBorder="1" applyAlignment="1" applyProtection="1">
      <alignment vertical="center" wrapText="1" shrinkToFit="1"/>
    </xf>
    <xf numFmtId="0" fontId="0" fillId="6" borderId="0" xfId="0" applyFill="1" applyAlignment="1">
      <alignment horizontal="left" vertical="top" wrapText="1"/>
    </xf>
    <xf numFmtId="0" fontId="7" fillId="7" borderId="21" xfId="0" applyNumberFormat="1" applyFont="1" applyFill="1" applyBorder="1" applyAlignment="1" applyProtection="1">
      <alignment horizontal="center" vertical="center" wrapText="1" shrinkToFit="1"/>
    </xf>
    <xf numFmtId="0" fontId="10" fillId="6" borderId="22"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7" fillId="6" borderId="4" xfId="0" applyNumberFormat="1" applyFont="1" applyFill="1" applyBorder="1" applyAlignment="1" applyProtection="1">
      <alignment horizontal="center" vertical="center" wrapText="1" shrinkToFit="1"/>
    </xf>
    <xf numFmtId="0" fontId="7" fillId="6" borderId="5" xfId="0" applyNumberFormat="1" applyFont="1" applyFill="1" applyBorder="1" applyAlignment="1" applyProtection="1">
      <alignment horizontal="center" vertical="center" wrapText="1" shrinkToFit="1"/>
    </xf>
    <xf numFmtId="0" fontId="24" fillId="6" borderId="11"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2" fontId="33" fillId="2" borderId="17" xfId="0" applyNumberFormat="1" applyFont="1" applyFill="1" applyBorder="1" applyAlignment="1">
      <alignment horizontal="center" vertical="center"/>
    </xf>
    <xf numFmtId="2" fontId="33" fillId="2" borderId="18" xfId="0" applyNumberFormat="1"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3" fillId="7" borderId="21" xfId="0" applyNumberFormat="1" applyFont="1" applyFill="1" applyBorder="1" applyAlignment="1" applyProtection="1">
      <alignment horizontal="center" vertical="center" wrapText="1" shrinkToFit="1"/>
    </xf>
    <xf numFmtId="0" fontId="11" fillId="5" borderId="29" xfId="0" applyFont="1" applyFill="1" applyBorder="1" applyAlignment="1">
      <alignment horizontal="center" vertical="center"/>
    </xf>
    <xf numFmtId="0" fontId="11" fillId="5"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65" fontId="8" fillId="0" borderId="11" xfId="0" applyNumberFormat="1" applyFont="1" applyBorder="1" applyAlignment="1">
      <alignment horizontal="center" vertical="center" wrapText="1"/>
    </xf>
    <xf numFmtId="165" fontId="8" fillId="0" borderId="13" xfId="0" applyNumberFormat="1" applyFont="1" applyBorder="1" applyAlignment="1">
      <alignment horizontal="center" vertical="center" wrapText="1"/>
    </xf>
    <xf numFmtId="165" fontId="24" fillId="0" borderId="11" xfId="0" applyNumberFormat="1" applyFont="1" applyFill="1" applyBorder="1" applyAlignment="1">
      <alignment horizontal="center" vertical="center" wrapText="1"/>
    </xf>
    <xf numFmtId="165" fontId="24" fillId="0" borderId="13" xfId="0" applyNumberFormat="1" applyFont="1" applyFill="1" applyBorder="1" applyAlignment="1">
      <alignment horizontal="center" vertical="center" wrapText="1"/>
    </xf>
    <xf numFmtId="0" fontId="15" fillId="0" borderId="26" xfId="0" applyFont="1" applyBorder="1" applyAlignment="1">
      <alignment horizontal="center"/>
    </xf>
    <xf numFmtId="0" fontId="15" fillId="0" borderId="27" xfId="0" applyFont="1" applyBorder="1" applyAlignment="1">
      <alignment horizont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165" fontId="10" fillId="0" borderId="11" xfId="0" applyNumberFormat="1" applyFont="1" applyBorder="1" applyAlignment="1">
      <alignment horizontal="center" vertical="center" wrapText="1"/>
    </xf>
    <xf numFmtId="165" fontId="10" fillId="0" borderId="13" xfId="0" applyNumberFormat="1" applyFont="1" applyBorder="1" applyAlignment="1">
      <alignment horizontal="center" vertical="center" wrapText="1"/>
    </xf>
    <xf numFmtId="2" fontId="9" fillId="2" borderId="17" xfId="0" applyNumberFormat="1" applyFont="1" applyFill="1" applyBorder="1" applyAlignment="1">
      <alignment horizontal="center" vertical="center"/>
    </xf>
    <xf numFmtId="2" fontId="9" fillId="2" borderId="18" xfId="0" applyNumberFormat="1" applyFont="1" applyFill="1" applyBorder="1" applyAlignment="1">
      <alignment horizontal="center" vertical="center"/>
    </xf>
    <xf numFmtId="0" fontId="10" fillId="6" borderId="10" xfId="0" applyNumberFormat="1" applyFont="1" applyFill="1" applyBorder="1" applyAlignment="1" applyProtection="1">
      <alignment horizontal="left" vertical="center" wrapText="1"/>
    </xf>
    <xf numFmtId="0" fontId="10" fillId="6" borderId="12" xfId="0" applyNumberFormat="1" applyFont="1" applyFill="1" applyBorder="1" applyAlignment="1" applyProtection="1">
      <alignment horizontal="left" vertical="center" wrapText="1"/>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5" fillId="0" borderId="0" xfId="0" applyNumberFormat="1" applyFont="1" applyFill="1" applyBorder="1" applyAlignment="1" applyProtection="1">
      <alignment horizontal="left"/>
    </xf>
    <xf numFmtId="0" fontId="5" fillId="0" borderId="0" xfId="0" applyNumberFormat="1" applyFont="1" applyFill="1" applyBorder="1" applyAlignment="1" applyProtection="1">
      <alignment horizontal="left" wrapText="1" shrinkToFit="1"/>
    </xf>
    <xf numFmtId="0" fontId="18" fillId="3" borderId="33"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36" xfId="0" applyFont="1" applyFill="1" applyBorder="1" applyAlignment="1">
      <alignment horizontal="center" vertical="center" wrapText="1"/>
    </xf>
    <xf numFmtId="2" fontId="33" fillId="3" borderId="17" xfId="0" applyNumberFormat="1" applyFont="1" applyFill="1" applyBorder="1" applyAlignment="1">
      <alignment horizontal="center" vertical="center" wrapText="1"/>
    </xf>
    <xf numFmtId="0" fontId="33" fillId="3" borderId="18"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5" fillId="0" borderId="0" xfId="0" applyFont="1" applyAlignment="1">
      <alignment horizontal="left"/>
    </xf>
  </cellXfs>
  <cellStyles count="1">
    <cellStyle name="Обычный" xfId="0" builtinId="0"/>
  </cellStyles>
  <dxfs count="0"/>
  <tableStyles count="0" defaultTableStyle="TableStyleMedium9" defaultPivotStyle="PivotStyleLight16"/>
  <colors>
    <mruColors>
      <color rgb="FF59B5CB"/>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5"/>
  <sheetViews>
    <sheetView topLeftCell="A5" zoomScale="85" zoomScaleNormal="85" zoomScaleSheetLayoutView="75" workbookViewId="0">
      <selection activeCell="E18" sqref="E18"/>
    </sheetView>
  </sheetViews>
  <sheetFormatPr defaultRowHeight="15.75" x14ac:dyDescent="0.25"/>
  <cols>
    <col min="1" max="1" width="3" customWidth="1"/>
    <col min="2" max="2" width="27" style="1" customWidth="1"/>
    <col min="3" max="3" width="22.42578125" style="1" customWidth="1"/>
    <col min="4" max="4" width="16.5703125" style="1" customWidth="1"/>
    <col min="5" max="5" width="22" style="1" customWidth="1"/>
    <col min="6" max="6" width="16.5703125" style="1" customWidth="1"/>
    <col min="7" max="7" width="20.7109375" style="1" customWidth="1"/>
    <col min="8" max="8" width="15.140625" style="3" customWidth="1"/>
  </cols>
  <sheetData>
    <row r="2" spans="2:8" ht="18.75" x14ac:dyDescent="0.25">
      <c r="B2" s="204" t="s">
        <v>142</v>
      </c>
      <c r="C2" s="205"/>
      <c r="D2" s="205"/>
      <c r="E2" s="205"/>
      <c r="F2" s="205"/>
      <c r="G2" s="205"/>
      <c r="H2" s="205"/>
    </row>
    <row r="3" spans="2:8" x14ac:dyDescent="0.25">
      <c r="B3" s="206" t="s">
        <v>20</v>
      </c>
      <c r="C3" s="205"/>
      <c r="D3" s="205"/>
      <c r="E3" s="205"/>
      <c r="F3" s="205"/>
      <c r="G3" s="205"/>
      <c r="H3" s="205"/>
    </row>
    <row r="4" spans="2:8" x14ac:dyDescent="0.25">
      <c r="B4" s="206" t="s">
        <v>21</v>
      </c>
      <c r="C4" s="206"/>
      <c r="D4" s="206"/>
      <c r="E4" s="206"/>
      <c r="F4" s="206"/>
      <c r="G4" s="206"/>
      <c r="H4" s="206"/>
    </row>
    <row r="6" spans="2:8" ht="78.75" customHeight="1" x14ac:dyDescent="0.25">
      <c r="B6" s="13" t="s">
        <v>53</v>
      </c>
      <c r="C6" s="14" t="s">
        <v>3</v>
      </c>
      <c r="D6" s="13" t="s">
        <v>4</v>
      </c>
      <c r="E6" s="13" t="s">
        <v>5</v>
      </c>
      <c r="F6" s="13" t="s">
        <v>6</v>
      </c>
      <c r="G6" s="13" t="s">
        <v>7</v>
      </c>
      <c r="H6" s="13" t="s">
        <v>8</v>
      </c>
    </row>
    <row r="7" spans="2:8" x14ac:dyDescent="0.25">
      <c r="B7" s="16">
        <v>1</v>
      </c>
      <c r="C7" s="15">
        <v>2</v>
      </c>
      <c r="D7" s="15">
        <v>3</v>
      </c>
      <c r="E7" s="15">
        <v>4</v>
      </c>
      <c r="F7" s="15">
        <v>5</v>
      </c>
      <c r="G7" s="15">
        <v>6</v>
      </c>
      <c r="H7" s="15">
        <v>7</v>
      </c>
    </row>
    <row r="8" spans="2:8" ht="0.75" customHeight="1" x14ac:dyDescent="0.25">
      <c r="B8" s="48" t="s">
        <v>74</v>
      </c>
      <c r="C8" s="48" t="s">
        <v>75</v>
      </c>
      <c r="D8" s="49">
        <v>2273</v>
      </c>
      <c r="E8" s="47" t="s">
        <v>88</v>
      </c>
      <c r="F8" s="48" t="s">
        <v>58</v>
      </c>
      <c r="G8" s="49" t="s">
        <v>87</v>
      </c>
      <c r="H8" s="50"/>
    </row>
    <row r="9" spans="2:8" ht="78" customHeight="1" x14ac:dyDescent="0.25">
      <c r="B9" s="33" t="s">
        <v>151</v>
      </c>
      <c r="C9" s="33" t="s">
        <v>149</v>
      </c>
      <c r="D9" s="44">
        <v>2274</v>
      </c>
      <c r="E9" s="43" t="s">
        <v>150</v>
      </c>
      <c r="F9" s="33" t="s">
        <v>58</v>
      </c>
      <c r="G9" s="44" t="s">
        <v>140</v>
      </c>
      <c r="H9" s="50"/>
    </row>
    <row r="10" spans="2:8" ht="78.75" x14ac:dyDescent="0.25">
      <c r="B10" s="33" t="s">
        <v>147</v>
      </c>
      <c r="C10" s="33" t="s">
        <v>72</v>
      </c>
      <c r="D10" s="44">
        <v>2230</v>
      </c>
      <c r="E10" s="56" t="s">
        <v>143</v>
      </c>
      <c r="F10" s="33" t="s">
        <v>58</v>
      </c>
      <c r="G10" s="44" t="s">
        <v>140</v>
      </c>
      <c r="H10" s="45"/>
    </row>
    <row r="11" spans="2:8" ht="47.25" x14ac:dyDescent="0.25">
      <c r="B11" s="33" t="s">
        <v>148</v>
      </c>
      <c r="C11" s="46" t="s">
        <v>73</v>
      </c>
      <c r="D11" s="44">
        <v>2230</v>
      </c>
      <c r="E11" s="33" t="s">
        <v>144</v>
      </c>
      <c r="F11" s="33" t="s">
        <v>58</v>
      </c>
      <c r="G11" s="33" t="s">
        <v>140</v>
      </c>
      <c r="H11" s="45"/>
    </row>
    <row r="12" spans="2:8" x14ac:dyDescent="0.25">
      <c r="B12" s="207" t="s">
        <v>152</v>
      </c>
      <c r="C12" s="207"/>
      <c r="D12" s="207"/>
      <c r="E12" s="207"/>
      <c r="F12" s="207"/>
      <c r="G12" s="207"/>
      <c r="H12" s="207"/>
    </row>
    <row r="17" spans="2:7" ht="22.5" customHeight="1" x14ac:dyDescent="0.25">
      <c r="B17" s="208" t="s">
        <v>54</v>
      </c>
      <c r="C17" s="203"/>
      <c r="D17" s="203"/>
      <c r="E17" s="18"/>
      <c r="G17" s="21" t="s">
        <v>108</v>
      </c>
    </row>
    <row r="18" spans="2:7" s="3" customFormat="1" ht="15.75" customHeight="1" x14ac:dyDescent="0.25">
      <c r="B18" s="29"/>
      <c r="C18" s="28"/>
      <c r="D18" s="28"/>
      <c r="E18" s="19" t="s">
        <v>56</v>
      </c>
      <c r="F18" s="1"/>
      <c r="G18" s="20" t="s">
        <v>57</v>
      </c>
    </row>
    <row r="19" spans="2:7" s="3" customFormat="1" x14ac:dyDescent="0.25">
      <c r="B19" s="29"/>
      <c r="C19" s="28"/>
      <c r="D19" s="28"/>
      <c r="E19" s="1"/>
      <c r="F19" s="1"/>
      <c r="G19" s="1"/>
    </row>
    <row r="20" spans="2:7" s="3" customFormat="1" ht="22.5" customHeight="1" x14ac:dyDescent="0.25">
      <c r="B20" s="202" t="s">
        <v>55</v>
      </c>
      <c r="C20" s="203"/>
      <c r="D20" s="203"/>
      <c r="E20" s="18"/>
      <c r="F20" s="1"/>
      <c r="G20" s="21" t="s">
        <v>67</v>
      </c>
    </row>
    <row r="21" spans="2:7" s="3" customFormat="1" x14ac:dyDescent="0.25">
      <c r="B21" s="1"/>
      <c r="C21" s="1"/>
      <c r="D21" s="1"/>
      <c r="E21" s="19" t="s">
        <v>56</v>
      </c>
      <c r="F21" s="1"/>
      <c r="G21" s="20" t="s">
        <v>57</v>
      </c>
    </row>
    <row r="26" spans="2:7" s="3" customFormat="1" x14ac:dyDescent="0.25">
      <c r="B26" s="1"/>
      <c r="C26" s="1"/>
      <c r="D26" s="17"/>
      <c r="E26" s="1"/>
      <c r="F26" s="1"/>
      <c r="G26" s="1"/>
    </row>
    <row r="27" spans="2:7" s="3" customFormat="1" x14ac:dyDescent="0.25">
      <c r="B27" s="1"/>
      <c r="C27" s="1"/>
      <c r="D27" s="1"/>
      <c r="E27" s="1"/>
      <c r="F27" s="17"/>
      <c r="G27" s="1"/>
    </row>
    <row r="305" spans="2:8" s="1" customFormat="1" x14ac:dyDescent="0.25">
      <c r="B305" s="1" t="s">
        <v>66</v>
      </c>
      <c r="H305" s="3"/>
    </row>
  </sheetData>
  <mergeCells count="6">
    <mergeCell ref="B20:D20"/>
    <mergeCell ref="B2:H2"/>
    <mergeCell ref="B3:H3"/>
    <mergeCell ref="B4:H4"/>
    <mergeCell ref="B12:H12"/>
    <mergeCell ref="B17:D17"/>
  </mergeCells>
  <pageMargins left="0.39370078740157483" right="0.23622047244094491" top="0.39370078740157483" bottom="0.3937007874015748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2"/>
  <sheetViews>
    <sheetView topLeftCell="A4" zoomScale="85" zoomScaleNormal="85" zoomScaleSheetLayoutView="75" workbookViewId="0">
      <selection activeCell="F14" sqref="F14"/>
    </sheetView>
  </sheetViews>
  <sheetFormatPr defaultRowHeight="15.75" x14ac:dyDescent="0.25"/>
  <cols>
    <col min="1" max="1" width="3" customWidth="1"/>
    <col min="2" max="2" width="27" style="1" customWidth="1"/>
    <col min="3" max="3" width="22.42578125" style="1" customWidth="1"/>
    <col min="4" max="4" width="16.5703125" style="1" customWidth="1"/>
    <col min="5" max="5" width="22" style="1" customWidth="1"/>
    <col min="6" max="6" width="16.5703125" style="1" customWidth="1"/>
    <col min="7" max="7" width="20.7109375" style="1" customWidth="1"/>
    <col min="8" max="8" width="15.140625" style="3" customWidth="1"/>
  </cols>
  <sheetData>
    <row r="2" spans="2:8" ht="18.75" x14ac:dyDescent="0.25">
      <c r="B2" s="204" t="s">
        <v>141</v>
      </c>
      <c r="C2" s="205"/>
      <c r="D2" s="205"/>
      <c r="E2" s="205"/>
      <c r="F2" s="205"/>
      <c r="G2" s="205"/>
      <c r="H2" s="205"/>
    </row>
    <row r="3" spans="2:8" x14ac:dyDescent="0.25">
      <c r="B3" s="206" t="s">
        <v>20</v>
      </c>
      <c r="C3" s="205"/>
      <c r="D3" s="205"/>
      <c r="E3" s="205"/>
      <c r="F3" s="205"/>
      <c r="G3" s="205"/>
      <c r="H3" s="205"/>
    </row>
    <row r="4" spans="2:8" x14ac:dyDescent="0.25">
      <c r="B4" s="206" t="s">
        <v>21</v>
      </c>
      <c r="C4" s="206"/>
      <c r="D4" s="206"/>
      <c r="E4" s="206"/>
      <c r="F4" s="206"/>
      <c r="G4" s="206"/>
      <c r="H4" s="206"/>
    </row>
    <row r="6" spans="2:8" ht="78.75" customHeight="1" x14ac:dyDescent="0.25">
      <c r="B6" s="13" t="s">
        <v>53</v>
      </c>
      <c r="C6" s="14" t="s">
        <v>3</v>
      </c>
      <c r="D6" s="13" t="s">
        <v>4</v>
      </c>
      <c r="E6" s="13" t="s">
        <v>5</v>
      </c>
      <c r="F6" s="13" t="s">
        <v>6</v>
      </c>
      <c r="G6" s="13" t="s">
        <v>7</v>
      </c>
      <c r="H6" s="13" t="s">
        <v>8</v>
      </c>
    </row>
    <row r="7" spans="2:8" x14ac:dyDescent="0.25">
      <c r="B7" s="16">
        <v>1</v>
      </c>
      <c r="C7" s="15">
        <v>2</v>
      </c>
      <c r="D7" s="15">
        <v>3</v>
      </c>
      <c r="E7" s="15">
        <v>4</v>
      </c>
      <c r="F7" s="15">
        <v>5</v>
      </c>
      <c r="G7" s="15">
        <v>6</v>
      </c>
      <c r="H7" s="15">
        <v>7</v>
      </c>
    </row>
    <row r="8" spans="2:8" ht="47.25" x14ac:dyDescent="0.25">
      <c r="B8" s="55" t="s">
        <v>146</v>
      </c>
      <c r="C8" s="32" t="s">
        <v>86</v>
      </c>
      <c r="D8" s="22">
        <v>2273</v>
      </c>
      <c r="E8" s="43" t="s">
        <v>145</v>
      </c>
      <c r="F8" s="23" t="s">
        <v>58</v>
      </c>
      <c r="G8" s="22" t="s">
        <v>140</v>
      </c>
      <c r="H8" s="24"/>
    </row>
    <row r="9" spans="2:8" x14ac:dyDescent="0.25">
      <c r="B9" s="209" t="s">
        <v>153</v>
      </c>
      <c r="C9" s="209"/>
      <c r="D9" s="209"/>
      <c r="E9" s="209"/>
      <c r="F9" s="209"/>
      <c r="G9" s="209"/>
      <c r="H9" s="209"/>
    </row>
    <row r="14" spans="2:8" s="3" customFormat="1" ht="22.5" customHeight="1" x14ac:dyDescent="0.25">
      <c r="B14" s="208" t="s">
        <v>54</v>
      </c>
      <c r="C14" s="203"/>
      <c r="D14" s="203"/>
      <c r="E14" s="18"/>
      <c r="F14" s="1"/>
      <c r="G14" s="21" t="s">
        <v>40</v>
      </c>
    </row>
    <row r="15" spans="2:8" s="3" customFormat="1" ht="15.75" customHeight="1" x14ac:dyDescent="0.25">
      <c r="B15" s="40"/>
      <c r="C15" s="39"/>
      <c r="D15" s="39"/>
      <c r="E15" s="19" t="s">
        <v>56</v>
      </c>
      <c r="F15" s="1"/>
      <c r="G15" s="20" t="s">
        <v>57</v>
      </c>
    </row>
    <row r="16" spans="2:8" s="3" customFormat="1" x14ac:dyDescent="0.25">
      <c r="B16" s="40"/>
      <c r="C16" s="39"/>
      <c r="D16" s="39"/>
      <c r="E16" s="1"/>
      <c r="F16" s="1"/>
      <c r="G16" s="1"/>
    </row>
    <row r="17" spans="2:7" s="3" customFormat="1" ht="22.5" customHeight="1" x14ac:dyDescent="0.25">
      <c r="B17" s="202" t="s">
        <v>55</v>
      </c>
      <c r="C17" s="203"/>
      <c r="D17" s="203"/>
      <c r="E17" s="18"/>
      <c r="F17" s="1"/>
      <c r="G17" s="21" t="s">
        <v>67</v>
      </c>
    </row>
    <row r="18" spans="2:7" s="3" customFormat="1" x14ac:dyDescent="0.25">
      <c r="B18" s="1"/>
      <c r="C18" s="1"/>
      <c r="D18" s="1"/>
      <c r="E18" s="19" t="s">
        <v>56</v>
      </c>
      <c r="F18" s="1"/>
      <c r="G18" s="20" t="s">
        <v>57</v>
      </c>
    </row>
    <row r="23" spans="2:7" s="3" customFormat="1" x14ac:dyDescent="0.25">
      <c r="B23" s="1"/>
      <c r="C23" s="1"/>
      <c r="D23" s="17"/>
      <c r="E23" s="1"/>
      <c r="F23" s="1"/>
      <c r="G23" s="1"/>
    </row>
    <row r="24" spans="2:7" s="3" customFormat="1" x14ac:dyDescent="0.25">
      <c r="B24" s="1"/>
      <c r="C24" s="1"/>
      <c r="D24" s="1"/>
      <c r="E24" s="1"/>
      <c r="F24" s="17"/>
      <c r="G24" s="1"/>
    </row>
    <row r="302" spans="2:8" s="1" customFormat="1" x14ac:dyDescent="0.25">
      <c r="B302" s="1" t="s">
        <v>66</v>
      </c>
      <c r="H302" s="3"/>
    </row>
  </sheetData>
  <mergeCells count="6">
    <mergeCell ref="B17:D17"/>
    <mergeCell ref="B2:H2"/>
    <mergeCell ref="B3:H3"/>
    <mergeCell ref="B4:H4"/>
    <mergeCell ref="B9:H9"/>
    <mergeCell ref="B14:D14"/>
  </mergeCells>
  <pageMargins left="0.39370078740157483" right="0.23622047244094491" top="0.39370078740157483" bottom="0.39370078740157483" header="0.31496062992125984" footer="0.31496062992125984"/>
  <pageSetup paperSize="9" scale="7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1"/>
  <sheetViews>
    <sheetView tabSelected="1" zoomScale="85" zoomScaleNormal="85" zoomScaleSheetLayoutView="75" workbookViewId="0">
      <selection activeCell="E8" sqref="E8:E9"/>
    </sheetView>
  </sheetViews>
  <sheetFormatPr defaultRowHeight="15.75" x14ac:dyDescent="0.25"/>
  <cols>
    <col min="1" max="1" width="6.140625" customWidth="1"/>
    <col min="2" max="2" width="60" style="1" customWidth="1"/>
    <col min="3" max="3" width="12" style="1" customWidth="1"/>
    <col min="4" max="4" width="39.5703125" style="1" customWidth="1"/>
    <col min="5" max="5" width="21.85546875" style="1" customWidth="1"/>
    <col min="6" max="6" width="16.5703125" style="1" customWidth="1"/>
    <col min="7" max="7" width="25.42578125" style="3" customWidth="1"/>
  </cols>
  <sheetData>
    <row r="1" spans="1:7" ht="24" customHeight="1" x14ac:dyDescent="0.35">
      <c r="A1" s="224" t="s">
        <v>156</v>
      </c>
      <c r="B1" s="224"/>
      <c r="C1" s="224"/>
      <c r="D1" s="224"/>
      <c r="E1" s="224"/>
      <c r="F1" s="224"/>
      <c r="G1" s="224"/>
    </row>
    <row r="2" spans="1:7" ht="19.5" x14ac:dyDescent="0.35">
      <c r="A2" s="225" t="s">
        <v>636</v>
      </c>
      <c r="B2" s="225"/>
      <c r="C2" s="225"/>
      <c r="D2" s="225"/>
      <c r="E2" s="225"/>
      <c r="F2" s="225"/>
      <c r="G2" s="225"/>
    </row>
    <row r="3" spans="1:7" ht="19.5" x14ac:dyDescent="0.35">
      <c r="A3" s="225" t="s">
        <v>20</v>
      </c>
      <c r="B3" s="225"/>
      <c r="C3" s="225"/>
      <c r="D3" s="225"/>
      <c r="E3" s="225"/>
      <c r="F3" s="225"/>
      <c r="G3" s="225"/>
    </row>
    <row r="4" spans="1:7" ht="20.25" thickBot="1" x14ac:dyDescent="0.4">
      <c r="A4" s="226" t="s">
        <v>21</v>
      </c>
      <c r="B4" s="226"/>
      <c r="C4" s="226"/>
      <c r="D4" s="226"/>
      <c r="E4" s="226"/>
      <c r="F4" s="226"/>
      <c r="G4" s="226"/>
    </row>
    <row r="5" spans="1:7" ht="72" customHeight="1" thickBot="1" x14ac:dyDescent="0.3">
      <c r="A5" s="107" t="s">
        <v>48</v>
      </c>
      <c r="B5" s="108" t="s">
        <v>3</v>
      </c>
      <c r="C5" s="109" t="s">
        <v>4</v>
      </c>
      <c r="D5" s="109" t="s">
        <v>5</v>
      </c>
      <c r="E5" s="109" t="s">
        <v>6</v>
      </c>
      <c r="F5" s="109" t="s">
        <v>7</v>
      </c>
      <c r="G5" s="109" t="s">
        <v>8</v>
      </c>
    </row>
    <row r="6" spans="1:7" ht="12.75" customHeight="1" thickBot="1" x14ac:dyDescent="0.3">
      <c r="A6" s="110">
        <v>1</v>
      </c>
      <c r="B6" s="111">
        <v>2</v>
      </c>
      <c r="C6" s="112">
        <v>3</v>
      </c>
      <c r="D6" s="113">
        <v>4</v>
      </c>
      <c r="E6" s="112">
        <v>5</v>
      </c>
      <c r="F6" s="113">
        <v>6</v>
      </c>
      <c r="G6" s="112">
        <v>7</v>
      </c>
    </row>
    <row r="7" spans="1:7" ht="17.25" customHeight="1" thickBot="1" x14ac:dyDescent="0.3">
      <c r="A7" s="114"/>
      <c r="B7" s="227" t="s">
        <v>44</v>
      </c>
      <c r="C7" s="228"/>
      <c r="D7" s="228"/>
      <c r="E7" s="228"/>
      <c r="F7" s="228"/>
      <c r="G7" s="229"/>
    </row>
    <row r="8" spans="1:7" ht="18.75" customHeight="1" thickBot="1" x14ac:dyDescent="0.3">
      <c r="A8" s="230"/>
      <c r="B8" s="220" t="s">
        <v>9</v>
      </c>
      <c r="C8" s="220">
        <v>2210</v>
      </c>
      <c r="D8" s="115">
        <f>D328</f>
        <v>697072.00000000012</v>
      </c>
      <c r="E8" s="232">
        <f>350000+69000+280000</f>
        <v>699000</v>
      </c>
      <c r="F8" s="220"/>
      <c r="G8" s="220"/>
    </row>
    <row r="9" spans="1:7" ht="26.25" customHeight="1" thickBot="1" x14ac:dyDescent="0.3">
      <c r="A9" s="231"/>
      <c r="B9" s="221"/>
      <c r="C9" s="221"/>
      <c r="D9" s="116" t="s">
        <v>649</v>
      </c>
      <c r="E9" s="233"/>
      <c r="F9" s="221"/>
      <c r="G9" s="221"/>
    </row>
    <row r="10" spans="1:7" ht="46.5" customHeight="1" x14ac:dyDescent="0.25">
      <c r="A10" s="117"/>
      <c r="B10" s="222" t="s">
        <v>60</v>
      </c>
      <c r="C10" s="223"/>
      <c r="D10" s="118">
        <f>D13+D15+D19+D17+D11</f>
        <v>12754</v>
      </c>
      <c r="E10" s="119"/>
      <c r="F10" s="119"/>
      <c r="G10" s="120"/>
    </row>
    <row r="11" spans="1:7" ht="15" customHeight="1" x14ac:dyDescent="0.25">
      <c r="A11" s="210"/>
      <c r="B11" s="212" t="s">
        <v>357</v>
      </c>
      <c r="C11" s="214">
        <v>2210</v>
      </c>
      <c r="D11" s="59">
        <v>5874</v>
      </c>
      <c r="E11" s="216" t="s">
        <v>22</v>
      </c>
      <c r="F11" s="214" t="s">
        <v>155</v>
      </c>
      <c r="G11" s="218"/>
    </row>
    <row r="12" spans="1:7" ht="15" customHeight="1" x14ac:dyDescent="0.25">
      <c r="A12" s="211"/>
      <c r="B12" s="213"/>
      <c r="C12" s="215"/>
      <c r="D12" s="64" t="s">
        <v>356</v>
      </c>
      <c r="E12" s="217"/>
      <c r="F12" s="215"/>
      <c r="G12" s="219"/>
    </row>
    <row r="13" spans="1:7" ht="15" customHeight="1" x14ac:dyDescent="0.25">
      <c r="A13" s="210"/>
      <c r="B13" s="212" t="s">
        <v>568</v>
      </c>
      <c r="C13" s="214">
        <v>2210</v>
      </c>
      <c r="D13" s="59">
        <v>640</v>
      </c>
      <c r="E13" s="216" t="s">
        <v>22</v>
      </c>
      <c r="F13" s="214" t="s">
        <v>155</v>
      </c>
      <c r="G13" s="218"/>
    </row>
    <row r="14" spans="1:7" ht="15" customHeight="1" x14ac:dyDescent="0.25">
      <c r="A14" s="211"/>
      <c r="B14" s="213"/>
      <c r="C14" s="215"/>
      <c r="D14" s="64" t="s">
        <v>569</v>
      </c>
      <c r="E14" s="217"/>
      <c r="F14" s="215"/>
      <c r="G14" s="219"/>
    </row>
    <row r="15" spans="1:7" ht="15" customHeight="1" x14ac:dyDescent="0.25">
      <c r="A15" s="210"/>
      <c r="B15" s="212" t="s">
        <v>325</v>
      </c>
      <c r="C15" s="214">
        <v>2210</v>
      </c>
      <c r="D15" s="59">
        <v>1200</v>
      </c>
      <c r="E15" s="216" t="s">
        <v>22</v>
      </c>
      <c r="F15" s="214" t="s">
        <v>155</v>
      </c>
      <c r="G15" s="218"/>
    </row>
    <row r="16" spans="1:7" ht="15" customHeight="1" x14ac:dyDescent="0.25">
      <c r="A16" s="211"/>
      <c r="B16" s="213"/>
      <c r="C16" s="215"/>
      <c r="D16" s="64" t="s">
        <v>284</v>
      </c>
      <c r="E16" s="217"/>
      <c r="F16" s="215"/>
      <c r="G16" s="219"/>
    </row>
    <row r="17" spans="1:7" ht="13.5" customHeight="1" x14ac:dyDescent="0.25">
      <c r="A17" s="234"/>
      <c r="B17" s="212" t="s">
        <v>570</v>
      </c>
      <c r="C17" s="214">
        <v>2210</v>
      </c>
      <c r="D17" s="59">
        <v>4075</v>
      </c>
      <c r="E17" s="216" t="s">
        <v>22</v>
      </c>
      <c r="F17" s="214" t="s">
        <v>155</v>
      </c>
      <c r="G17" s="218"/>
    </row>
    <row r="18" spans="1:7" ht="24" customHeight="1" x14ac:dyDescent="0.25">
      <c r="A18" s="235"/>
      <c r="B18" s="213"/>
      <c r="C18" s="215"/>
      <c r="D18" s="64" t="s">
        <v>571</v>
      </c>
      <c r="E18" s="217"/>
      <c r="F18" s="215"/>
      <c r="G18" s="219"/>
    </row>
    <row r="19" spans="1:7" ht="19.5" customHeight="1" x14ac:dyDescent="0.25">
      <c r="A19" s="210"/>
      <c r="B19" s="212" t="s">
        <v>269</v>
      </c>
      <c r="C19" s="214">
        <v>2210</v>
      </c>
      <c r="D19" s="59">
        <v>965</v>
      </c>
      <c r="E19" s="216" t="s">
        <v>22</v>
      </c>
      <c r="F19" s="214" t="s">
        <v>155</v>
      </c>
      <c r="G19" s="218"/>
    </row>
    <row r="20" spans="1:7" ht="36.75" customHeight="1" x14ac:dyDescent="0.25">
      <c r="A20" s="211"/>
      <c r="B20" s="213"/>
      <c r="C20" s="215"/>
      <c r="D20" s="64" t="s">
        <v>268</v>
      </c>
      <c r="E20" s="217"/>
      <c r="F20" s="215"/>
      <c r="G20" s="219"/>
    </row>
    <row r="21" spans="1:7" ht="18" customHeight="1" x14ac:dyDescent="0.25">
      <c r="A21" s="121"/>
      <c r="B21" s="236" t="s">
        <v>10</v>
      </c>
      <c r="C21" s="237"/>
      <c r="D21" s="34">
        <f>D22+D24+D26</f>
        <v>40588</v>
      </c>
      <c r="E21" s="122"/>
      <c r="F21" s="122"/>
      <c r="G21" s="123"/>
    </row>
    <row r="22" spans="1:7" s="8" customFormat="1" ht="15" customHeight="1" x14ac:dyDescent="0.25">
      <c r="A22" s="210"/>
      <c r="B22" s="212" t="s">
        <v>575</v>
      </c>
      <c r="C22" s="214">
        <v>2210</v>
      </c>
      <c r="D22" s="201">
        <v>38888</v>
      </c>
      <c r="E22" s="216" t="s">
        <v>22</v>
      </c>
      <c r="F22" s="214" t="s">
        <v>155</v>
      </c>
      <c r="G22" s="218"/>
    </row>
    <row r="23" spans="1:7" s="8" customFormat="1" ht="29.25" customHeight="1" x14ac:dyDescent="0.25">
      <c r="A23" s="211"/>
      <c r="B23" s="213"/>
      <c r="C23" s="215"/>
      <c r="D23" s="64" t="s">
        <v>576</v>
      </c>
      <c r="E23" s="217"/>
      <c r="F23" s="215"/>
      <c r="G23" s="219"/>
    </row>
    <row r="24" spans="1:7" s="8" customFormat="1" ht="14.25" customHeight="1" x14ac:dyDescent="0.25">
      <c r="A24" s="210"/>
      <c r="B24" s="212" t="s">
        <v>339</v>
      </c>
      <c r="C24" s="214">
        <v>2210</v>
      </c>
      <c r="D24" s="201">
        <v>700</v>
      </c>
      <c r="E24" s="216" t="s">
        <v>22</v>
      </c>
      <c r="F24" s="214" t="s">
        <v>155</v>
      </c>
      <c r="G24" s="218"/>
    </row>
    <row r="25" spans="1:7" s="8" customFormat="1" ht="16.5" customHeight="1" x14ac:dyDescent="0.25">
      <c r="A25" s="211"/>
      <c r="B25" s="213"/>
      <c r="C25" s="215"/>
      <c r="D25" s="64" t="s">
        <v>340</v>
      </c>
      <c r="E25" s="217"/>
      <c r="F25" s="215"/>
      <c r="G25" s="219"/>
    </row>
    <row r="26" spans="1:7" s="8" customFormat="1" ht="14.25" customHeight="1" x14ac:dyDescent="0.25">
      <c r="A26" s="210"/>
      <c r="B26" s="212" t="s">
        <v>572</v>
      </c>
      <c r="C26" s="214">
        <v>2210</v>
      </c>
      <c r="D26" s="59">
        <v>1000</v>
      </c>
      <c r="E26" s="216" t="s">
        <v>22</v>
      </c>
      <c r="F26" s="214" t="s">
        <v>155</v>
      </c>
      <c r="G26" s="218"/>
    </row>
    <row r="27" spans="1:7" s="8" customFormat="1" ht="12.75" customHeight="1" x14ac:dyDescent="0.25">
      <c r="A27" s="211"/>
      <c r="B27" s="213"/>
      <c r="C27" s="215"/>
      <c r="D27" s="57" t="s">
        <v>112</v>
      </c>
      <c r="E27" s="217"/>
      <c r="F27" s="215"/>
      <c r="G27" s="219"/>
    </row>
    <row r="28" spans="1:7" ht="17.25" customHeight="1" x14ac:dyDescent="0.25">
      <c r="A28" s="117"/>
      <c r="B28" s="240" t="s">
        <v>11</v>
      </c>
      <c r="C28" s="241"/>
      <c r="D28" s="5">
        <f>D29+D39+D47+D55+D57+D59+D65+D51+D53+D73+D61+D63+D31+D33+D49+D35+D67+D41+D37+D69+D43+D45+D71</f>
        <v>175992.94</v>
      </c>
      <c r="E28" s="124"/>
      <c r="F28" s="6"/>
      <c r="G28" s="125"/>
    </row>
    <row r="29" spans="1:7" s="8" customFormat="1" ht="14.25" customHeight="1" x14ac:dyDescent="0.25">
      <c r="A29" s="210"/>
      <c r="B29" s="212" t="s">
        <v>308</v>
      </c>
      <c r="C29" s="214">
        <v>2210</v>
      </c>
      <c r="D29" s="58">
        <v>4050.8</v>
      </c>
      <c r="E29" s="216" t="s">
        <v>22</v>
      </c>
      <c r="F29" s="214" t="s">
        <v>155</v>
      </c>
      <c r="G29" s="238"/>
    </row>
    <row r="30" spans="1:7" s="8" customFormat="1" ht="28.5" customHeight="1" x14ac:dyDescent="0.25">
      <c r="A30" s="211"/>
      <c r="B30" s="213"/>
      <c r="C30" s="215"/>
      <c r="D30" s="64" t="s">
        <v>310</v>
      </c>
      <c r="E30" s="217"/>
      <c r="F30" s="215"/>
      <c r="G30" s="239"/>
    </row>
    <row r="31" spans="1:7" s="8" customFormat="1" ht="18.75" customHeight="1" x14ac:dyDescent="0.25">
      <c r="A31" s="106"/>
      <c r="B31" s="212" t="s">
        <v>327</v>
      </c>
      <c r="C31" s="214">
        <v>2210</v>
      </c>
      <c r="D31" s="59">
        <v>4588.5</v>
      </c>
      <c r="E31" s="216" t="s">
        <v>22</v>
      </c>
      <c r="F31" s="214" t="s">
        <v>155</v>
      </c>
      <c r="G31" s="238"/>
    </row>
    <row r="32" spans="1:7" s="8" customFormat="1" ht="24.75" customHeight="1" x14ac:dyDescent="0.25">
      <c r="A32" s="106"/>
      <c r="B32" s="213"/>
      <c r="C32" s="215"/>
      <c r="D32" s="64" t="s">
        <v>328</v>
      </c>
      <c r="E32" s="217"/>
      <c r="F32" s="215"/>
      <c r="G32" s="239"/>
    </row>
    <row r="33" spans="1:7" s="8" customFormat="1" ht="16.5" customHeight="1" x14ac:dyDescent="0.25">
      <c r="A33" s="106"/>
      <c r="B33" s="212" t="s">
        <v>343</v>
      </c>
      <c r="C33" s="214">
        <v>2210</v>
      </c>
      <c r="D33" s="59">
        <v>2769</v>
      </c>
      <c r="E33" s="216" t="s">
        <v>22</v>
      </c>
      <c r="F33" s="214" t="s">
        <v>155</v>
      </c>
      <c r="G33" s="238"/>
    </row>
    <row r="34" spans="1:7" s="8" customFormat="1" ht="28.5" customHeight="1" x14ac:dyDescent="0.25">
      <c r="A34" s="106"/>
      <c r="B34" s="213"/>
      <c r="C34" s="215"/>
      <c r="D34" s="64" t="s">
        <v>344</v>
      </c>
      <c r="E34" s="217"/>
      <c r="F34" s="215"/>
      <c r="G34" s="239"/>
    </row>
    <row r="35" spans="1:7" s="8" customFormat="1" ht="21.75" customHeight="1" x14ac:dyDescent="0.25">
      <c r="A35" s="106"/>
      <c r="B35" s="212" t="s">
        <v>423</v>
      </c>
      <c r="C35" s="214">
        <v>2210</v>
      </c>
      <c r="D35" s="59">
        <v>3253</v>
      </c>
      <c r="E35" s="216" t="s">
        <v>22</v>
      </c>
      <c r="F35" s="214" t="s">
        <v>155</v>
      </c>
      <c r="G35" s="238"/>
    </row>
    <row r="36" spans="1:7" s="8" customFormat="1" ht="19.5" customHeight="1" x14ac:dyDescent="0.25">
      <c r="A36" s="106"/>
      <c r="B36" s="213"/>
      <c r="C36" s="215"/>
      <c r="D36" s="64" t="s">
        <v>424</v>
      </c>
      <c r="E36" s="217"/>
      <c r="F36" s="215"/>
      <c r="G36" s="239"/>
    </row>
    <row r="37" spans="1:7" s="8" customFormat="1" ht="19.5" customHeight="1" x14ac:dyDescent="0.25">
      <c r="A37" s="106"/>
      <c r="B37" s="212" t="s">
        <v>447</v>
      </c>
      <c r="C37" s="214">
        <v>2210</v>
      </c>
      <c r="D37" s="59">
        <v>35268</v>
      </c>
      <c r="E37" s="216" t="s">
        <v>22</v>
      </c>
      <c r="F37" s="214" t="s">
        <v>155</v>
      </c>
      <c r="G37" s="238"/>
    </row>
    <row r="38" spans="1:7" s="8" customFormat="1" ht="21" customHeight="1" x14ac:dyDescent="0.25">
      <c r="A38" s="106"/>
      <c r="B38" s="213"/>
      <c r="C38" s="215"/>
      <c r="D38" s="64" t="s">
        <v>448</v>
      </c>
      <c r="E38" s="217"/>
      <c r="F38" s="215"/>
      <c r="G38" s="239"/>
    </row>
    <row r="39" spans="1:7" s="8" customFormat="1" ht="13.5" customHeight="1" x14ac:dyDescent="0.25">
      <c r="A39" s="210"/>
      <c r="B39" s="212" t="s">
        <v>427</v>
      </c>
      <c r="C39" s="214">
        <v>2210</v>
      </c>
      <c r="D39" s="58">
        <v>2100</v>
      </c>
      <c r="E39" s="216" t="s">
        <v>22</v>
      </c>
      <c r="F39" s="214" t="s">
        <v>155</v>
      </c>
      <c r="G39" s="238"/>
    </row>
    <row r="40" spans="1:7" s="8" customFormat="1" ht="15" customHeight="1" x14ac:dyDescent="0.25">
      <c r="A40" s="211"/>
      <c r="B40" s="213"/>
      <c r="C40" s="215"/>
      <c r="D40" s="64" t="s">
        <v>428</v>
      </c>
      <c r="E40" s="217"/>
      <c r="F40" s="215"/>
      <c r="G40" s="239"/>
    </row>
    <row r="41" spans="1:7" s="8" customFormat="1" ht="15" customHeight="1" x14ac:dyDescent="0.25">
      <c r="A41" s="106"/>
      <c r="B41" s="212" t="s">
        <v>445</v>
      </c>
      <c r="C41" s="214">
        <v>2210</v>
      </c>
      <c r="D41" s="59">
        <v>10670</v>
      </c>
      <c r="E41" s="216" t="s">
        <v>22</v>
      </c>
      <c r="F41" s="214" t="s">
        <v>155</v>
      </c>
      <c r="G41" s="238"/>
    </row>
    <row r="42" spans="1:7" s="8" customFormat="1" ht="26.25" customHeight="1" x14ac:dyDescent="0.25">
      <c r="A42" s="106"/>
      <c r="B42" s="213"/>
      <c r="C42" s="215"/>
      <c r="D42" s="64" t="s">
        <v>446</v>
      </c>
      <c r="E42" s="217"/>
      <c r="F42" s="215"/>
      <c r="G42" s="239"/>
    </row>
    <row r="43" spans="1:7" s="8" customFormat="1" ht="21" customHeight="1" x14ac:dyDescent="0.25">
      <c r="A43" s="106"/>
      <c r="B43" s="212" t="s">
        <v>501</v>
      </c>
      <c r="C43" s="214">
        <v>2210</v>
      </c>
      <c r="D43" s="59">
        <v>3792</v>
      </c>
      <c r="E43" s="216" t="s">
        <v>22</v>
      </c>
      <c r="F43" s="214" t="s">
        <v>155</v>
      </c>
      <c r="G43" s="238"/>
    </row>
    <row r="44" spans="1:7" s="8" customFormat="1" ht="19.5" customHeight="1" x14ac:dyDescent="0.25">
      <c r="A44" s="106"/>
      <c r="B44" s="213"/>
      <c r="C44" s="215"/>
      <c r="D44" s="64" t="s">
        <v>487</v>
      </c>
      <c r="E44" s="217"/>
      <c r="F44" s="215"/>
      <c r="G44" s="239"/>
    </row>
    <row r="45" spans="1:7" s="8" customFormat="1" ht="19.5" customHeight="1" x14ac:dyDescent="0.25">
      <c r="A45" s="106"/>
      <c r="B45" s="212" t="s">
        <v>491</v>
      </c>
      <c r="C45" s="214">
        <v>2210</v>
      </c>
      <c r="D45" s="59">
        <v>31868</v>
      </c>
      <c r="E45" s="216" t="s">
        <v>22</v>
      </c>
      <c r="F45" s="214" t="s">
        <v>155</v>
      </c>
      <c r="G45" s="238"/>
    </row>
    <row r="46" spans="1:7" s="8" customFormat="1" ht="41.25" customHeight="1" x14ac:dyDescent="0.25">
      <c r="A46" s="106"/>
      <c r="B46" s="213"/>
      <c r="C46" s="215"/>
      <c r="D46" s="64" t="s">
        <v>490</v>
      </c>
      <c r="E46" s="217"/>
      <c r="F46" s="215"/>
      <c r="G46" s="239"/>
    </row>
    <row r="47" spans="1:7" s="8" customFormat="1" ht="14.25" customHeight="1" x14ac:dyDescent="0.25">
      <c r="A47" s="210"/>
      <c r="B47" s="212" t="s">
        <v>229</v>
      </c>
      <c r="C47" s="214">
        <v>2210</v>
      </c>
      <c r="D47" s="59">
        <v>19188</v>
      </c>
      <c r="E47" s="216" t="s">
        <v>22</v>
      </c>
      <c r="F47" s="214" t="s">
        <v>155</v>
      </c>
      <c r="G47" s="238"/>
    </row>
    <row r="48" spans="1:7" s="8" customFormat="1" ht="26.25" customHeight="1" x14ac:dyDescent="0.25">
      <c r="A48" s="211"/>
      <c r="B48" s="213"/>
      <c r="C48" s="215"/>
      <c r="D48" s="64" t="s">
        <v>230</v>
      </c>
      <c r="E48" s="217"/>
      <c r="F48" s="215"/>
      <c r="G48" s="239"/>
    </row>
    <row r="49" spans="1:7" s="8" customFormat="1" ht="15" customHeight="1" x14ac:dyDescent="0.25">
      <c r="A49" s="106"/>
      <c r="B49" s="212" t="s">
        <v>372</v>
      </c>
      <c r="C49" s="214">
        <v>2210</v>
      </c>
      <c r="D49" s="64">
        <v>2209.14</v>
      </c>
      <c r="E49" s="216" t="s">
        <v>22</v>
      </c>
      <c r="F49" s="214" t="s">
        <v>155</v>
      </c>
      <c r="G49" s="238"/>
    </row>
    <row r="50" spans="1:7" s="8" customFormat="1" ht="14.25" customHeight="1" x14ac:dyDescent="0.25">
      <c r="A50" s="106"/>
      <c r="B50" s="213"/>
      <c r="C50" s="215"/>
      <c r="D50" s="64" t="s">
        <v>395</v>
      </c>
      <c r="E50" s="217"/>
      <c r="F50" s="215"/>
      <c r="G50" s="239"/>
    </row>
    <row r="51" spans="1:7" s="8" customFormat="1" ht="12" customHeight="1" x14ac:dyDescent="0.25">
      <c r="A51" s="210"/>
      <c r="B51" s="212" t="s">
        <v>293</v>
      </c>
      <c r="C51" s="214">
        <v>2210</v>
      </c>
      <c r="D51" s="64">
        <v>264.42</v>
      </c>
      <c r="E51" s="216" t="s">
        <v>22</v>
      </c>
      <c r="F51" s="214" t="s">
        <v>155</v>
      </c>
      <c r="G51" s="238"/>
    </row>
    <row r="52" spans="1:7" s="8" customFormat="1" ht="12" customHeight="1" x14ac:dyDescent="0.25">
      <c r="A52" s="211"/>
      <c r="B52" s="213"/>
      <c r="C52" s="215"/>
      <c r="D52" s="64" t="s">
        <v>294</v>
      </c>
      <c r="E52" s="217"/>
      <c r="F52" s="215"/>
      <c r="G52" s="239"/>
    </row>
    <row r="53" spans="1:7" s="8" customFormat="1" ht="14.25" customHeight="1" x14ac:dyDescent="0.25">
      <c r="A53" s="210"/>
      <c r="B53" s="212" t="s">
        <v>236</v>
      </c>
      <c r="C53" s="214">
        <v>2210</v>
      </c>
      <c r="D53" s="59">
        <v>384</v>
      </c>
      <c r="E53" s="216" t="s">
        <v>22</v>
      </c>
      <c r="F53" s="214" t="s">
        <v>155</v>
      </c>
      <c r="G53" s="238"/>
    </row>
    <row r="54" spans="1:7" s="8" customFormat="1" ht="14.25" customHeight="1" x14ac:dyDescent="0.25">
      <c r="A54" s="211"/>
      <c r="B54" s="213"/>
      <c r="C54" s="215"/>
      <c r="D54" s="64" t="s">
        <v>271</v>
      </c>
      <c r="E54" s="217"/>
      <c r="F54" s="215"/>
      <c r="G54" s="239"/>
    </row>
    <row r="55" spans="1:7" s="8" customFormat="1" ht="14.25" customHeight="1" x14ac:dyDescent="0.25">
      <c r="A55" s="210"/>
      <c r="B55" s="212" t="s">
        <v>365</v>
      </c>
      <c r="C55" s="214">
        <v>2210</v>
      </c>
      <c r="D55" s="59">
        <v>163.98</v>
      </c>
      <c r="E55" s="216" t="s">
        <v>22</v>
      </c>
      <c r="F55" s="214" t="s">
        <v>155</v>
      </c>
      <c r="G55" s="238"/>
    </row>
    <row r="56" spans="1:7" s="8" customFormat="1" ht="13.5" customHeight="1" x14ac:dyDescent="0.25">
      <c r="A56" s="211"/>
      <c r="B56" s="213"/>
      <c r="C56" s="215"/>
      <c r="D56" s="64" t="s">
        <v>402</v>
      </c>
      <c r="E56" s="217"/>
      <c r="F56" s="215"/>
      <c r="G56" s="239"/>
    </row>
    <row r="57" spans="1:7" s="8" customFormat="1" ht="13.5" customHeight="1" x14ac:dyDescent="0.25">
      <c r="A57" s="210"/>
      <c r="B57" s="212" t="s">
        <v>259</v>
      </c>
      <c r="C57" s="214">
        <v>2210</v>
      </c>
      <c r="D57" s="59">
        <v>104.5</v>
      </c>
      <c r="E57" s="216" t="s">
        <v>22</v>
      </c>
      <c r="F57" s="214" t="s">
        <v>155</v>
      </c>
      <c r="G57" s="238"/>
    </row>
    <row r="58" spans="1:7" s="8" customFormat="1" ht="15" customHeight="1" x14ac:dyDescent="0.25">
      <c r="A58" s="211"/>
      <c r="B58" s="213"/>
      <c r="C58" s="215"/>
      <c r="D58" s="64" t="s">
        <v>272</v>
      </c>
      <c r="E58" s="217"/>
      <c r="F58" s="215"/>
      <c r="G58" s="239"/>
    </row>
    <row r="59" spans="1:7" s="8" customFormat="1" ht="12.75" customHeight="1" x14ac:dyDescent="0.25">
      <c r="A59" s="210"/>
      <c r="B59" s="212" t="s">
        <v>123</v>
      </c>
      <c r="C59" s="214">
        <v>2210</v>
      </c>
      <c r="D59" s="58">
        <v>1050</v>
      </c>
      <c r="E59" s="216" t="s">
        <v>22</v>
      </c>
      <c r="F59" s="214" t="s">
        <v>155</v>
      </c>
      <c r="G59" s="238"/>
    </row>
    <row r="60" spans="1:7" s="8" customFormat="1" ht="14.25" customHeight="1" x14ac:dyDescent="0.25">
      <c r="A60" s="211"/>
      <c r="B60" s="213"/>
      <c r="C60" s="215"/>
      <c r="D60" s="64" t="s">
        <v>495</v>
      </c>
      <c r="E60" s="217"/>
      <c r="F60" s="215"/>
      <c r="G60" s="239"/>
    </row>
    <row r="61" spans="1:7" s="8" customFormat="1" ht="14.25" customHeight="1" x14ac:dyDescent="0.25">
      <c r="A61" s="210"/>
      <c r="B61" s="212" t="s">
        <v>124</v>
      </c>
      <c r="C61" s="214">
        <v>2210</v>
      </c>
      <c r="D61" s="59">
        <v>4000</v>
      </c>
      <c r="E61" s="216" t="s">
        <v>22</v>
      </c>
      <c r="F61" s="214" t="s">
        <v>155</v>
      </c>
      <c r="G61" s="238"/>
    </row>
    <row r="62" spans="1:7" s="8" customFormat="1" ht="12.75" customHeight="1" x14ac:dyDescent="0.25">
      <c r="A62" s="211"/>
      <c r="B62" s="213"/>
      <c r="C62" s="215"/>
      <c r="D62" s="59" t="s">
        <v>94</v>
      </c>
      <c r="E62" s="217"/>
      <c r="F62" s="215"/>
      <c r="G62" s="239"/>
    </row>
    <row r="63" spans="1:7" s="8" customFormat="1" ht="14.25" customHeight="1" x14ac:dyDescent="0.25">
      <c r="A63" s="210"/>
      <c r="B63" s="212" t="s">
        <v>329</v>
      </c>
      <c r="C63" s="214">
        <v>2210</v>
      </c>
      <c r="D63" s="59">
        <v>31680</v>
      </c>
      <c r="E63" s="216" t="s">
        <v>22</v>
      </c>
      <c r="F63" s="214" t="s">
        <v>155</v>
      </c>
      <c r="G63" s="238"/>
    </row>
    <row r="64" spans="1:7" s="8" customFormat="1" ht="25.5" customHeight="1" x14ac:dyDescent="0.25">
      <c r="A64" s="211"/>
      <c r="B64" s="213"/>
      <c r="C64" s="215"/>
      <c r="D64" s="59" t="s">
        <v>492</v>
      </c>
      <c r="E64" s="217"/>
      <c r="F64" s="215"/>
      <c r="G64" s="239"/>
    </row>
    <row r="65" spans="1:7" s="8" customFormat="1" ht="15" customHeight="1" x14ac:dyDescent="0.25">
      <c r="A65" s="210"/>
      <c r="B65" s="212" t="s">
        <v>329</v>
      </c>
      <c r="C65" s="214">
        <v>2210</v>
      </c>
      <c r="D65" s="58">
        <v>2457.6</v>
      </c>
      <c r="E65" s="216" t="s">
        <v>22</v>
      </c>
      <c r="F65" s="214" t="s">
        <v>155</v>
      </c>
      <c r="G65" s="238"/>
    </row>
    <row r="66" spans="1:7" s="8" customFormat="1" ht="13.5" customHeight="1" x14ac:dyDescent="0.25">
      <c r="A66" s="211"/>
      <c r="B66" s="213"/>
      <c r="C66" s="215"/>
      <c r="D66" s="64" t="s">
        <v>330</v>
      </c>
      <c r="E66" s="217"/>
      <c r="F66" s="215"/>
      <c r="G66" s="239"/>
    </row>
    <row r="67" spans="1:7" s="8" customFormat="1" ht="13.5" customHeight="1" x14ac:dyDescent="0.25">
      <c r="A67" s="106"/>
      <c r="B67" s="212" t="s">
        <v>329</v>
      </c>
      <c r="C67" s="214">
        <v>2210</v>
      </c>
      <c r="D67" s="59">
        <v>5600</v>
      </c>
      <c r="E67" s="216" t="s">
        <v>22</v>
      </c>
      <c r="F67" s="214" t="s">
        <v>155</v>
      </c>
      <c r="G67" s="238"/>
    </row>
    <row r="68" spans="1:7" s="8" customFormat="1" ht="13.5" customHeight="1" x14ac:dyDescent="0.25">
      <c r="A68" s="126"/>
      <c r="B68" s="213"/>
      <c r="C68" s="215"/>
      <c r="D68" s="64" t="s">
        <v>425</v>
      </c>
      <c r="E68" s="217"/>
      <c r="F68" s="215"/>
      <c r="G68" s="239"/>
    </row>
    <row r="69" spans="1:7" s="8" customFormat="1" ht="13.5" customHeight="1" x14ac:dyDescent="0.25">
      <c r="A69" s="106"/>
      <c r="B69" s="212" t="s">
        <v>449</v>
      </c>
      <c r="C69" s="214">
        <v>2210</v>
      </c>
      <c r="D69" s="59">
        <v>9032</v>
      </c>
      <c r="E69" s="216" t="s">
        <v>22</v>
      </c>
      <c r="F69" s="214" t="s">
        <v>155</v>
      </c>
      <c r="G69" s="238"/>
    </row>
    <row r="70" spans="1:7" s="8" customFormat="1" ht="13.5" customHeight="1" x14ac:dyDescent="0.25">
      <c r="A70" s="106"/>
      <c r="B70" s="213"/>
      <c r="C70" s="215"/>
      <c r="D70" s="64" t="s">
        <v>450</v>
      </c>
      <c r="E70" s="217"/>
      <c r="F70" s="215"/>
      <c r="G70" s="239"/>
    </row>
    <row r="71" spans="1:7" s="8" customFormat="1" ht="13.5" customHeight="1" x14ac:dyDescent="0.25">
      <c r="A71" s="106"/>
      <c r="B71" s="212" t="s">
        <v>125</v>
      </c>
      <c r="C71" s="214">
        <v>2210</v>
      </c>
      <c r="D71" s="59">
        <v>600</v>
      </c>
      <c r="E71" s="216" t="s">
        <v>22</v>
      </c>
      <c r="F71" s="214" t="s">
        <v>155</v>
      </c>
      <c r="G71" s="238"/>
    </row>
    <row r="72" spans="1:7" s="8" customFormat="1" ht="13.5" customHeight="1" x14ac:dyDescent="0.25">
      <c r="A72" s="106"/>
      <c r="B72" s="213"/>
      <c r="C72" s="215"/>
      <c r="D72" s="64" t="s">
        <v>349</v>
      </c>
      <c r="E72" s="217"/>
      <c r="F72" s="215"/>
      <c r="G72" s="239"/>
    </row>
    <row r="73" spans="1:7" s="8" customFormat="1" ht="14.25" customHeight="1" x14ac:dyDescent="0.25">
      <c r="A73" s="210"/>
      <c r="B73" s="212" t="s">
        <v>125</v>
      </c>
      <c r="C73" s="214">
        <v>2210</v>
      </c>
      <c r="D73" s="59">
        <v>900</v>
      </c>
      <c r="E73" s="216" t="s">
        <v>22</v>
      </c>
      <c r="F73" s="214" t="s">
        <v>155</v>
      </c>
      <c r="G73" s="238"/>
    </row>
    <row r="74" spans="1:7" s="8" customFormat="1" ht="15" customHeight="1" x14ac:dyDescent="0.25">
      <c r="A74" s="211"/>
      <c r="B74" s="213"/>
      <c r="C74" s="215"/>
      <c r="D74" s="64" t="s">
        <v>112</v>
      </c>
      <c r="E74" s="217"/>
      <c r="F74" s="215"/>
      <c r="G74" s="239"/>
    </row>
    <row r="75" spans="1:7" ht="18" customHeight="1" x14ac:dyDescent="0.25">
      <c r="A75" s="121"/>
      <c r="B75" s="240" t="s">
        <v>12</v>
      </c>
      <c r="C75" s="241"/>
      <c r="D75" s="5">
        <f>D78+D76</f>
        <v>4378.46</v>
      </c>
      <c r="E75" s="124"/>
      <c r="F75" s="6"/>
      <c r="G75" s="125"/>
    </row>
    <row r="76" spans="1:7" ht="14.25" customHeight="1" x14ac:dyDescent="0.25">
      <c r="A76" s="210"/>
      <c r="B76" s="242" t="s">
        <v>582</v>
      </c>
      <c r="C76" s="214">
        <v>2210</v>
      </c>
      <c r="D76" s="58">
        <v>4296</v>
      </c>
      <c r="E76" s="216" t="s">
        <v>22</v>
      </c>
      <c r="F76" s="214" t="s">
        <v>155</v>
      </c>
      <c r="G76" s="238"/>
    </row>
    <row r="77" spans="1:7" ht="25.5" customHeight="1" x14ac:dyDescent="0.25">
      <c r="A77" s="211"/>
      <c r="B77" s="243"/>
      <c r="C77" s="215"/>
      <c r="D77" s="64" t="s">
        <v>581</v>
      </c>
      <c r="E77" s="217"/>
      <c r="F77" s="215"/>
      <c r="G77" s="239"/>
    </row>
    <row r="78" spans="1:7" ht="13.5" customHeight="1" x14ac:dyDescent="0.25">
      <c r="A78" s="210"/>
      <c r="B78" s="242" t="s">
        <v>49</v>
      </c>
      <c r="C78" s="214">
        <v>2210</v>
      </c>
      <c r="D78" s="58">
        <v>82.46</v>
      </c>
      <c r="E78" s="216" t="s">
        <v>22</v>
      </c>
      <c r="F78" s="214" t="s">
        <v>155</v>
      </c>
      <c r="G78" s="238"/>
    </row>
    <row r="79" spans="1:7" ht="13.5" customHeight="1" x14ac:dyDescent="0.25">
      <c r="A79" s="211"/>
      <c r="B79" s="243"/>
      <c r="C79" s="215"/>
      <c r="D79" s="63" t="s">
        <v>323</v>
      </c>
      <c r="E79" s="217"/>
      <c r="F79" s="215"/>
      <c r="G79" s="239"/>
    </row>
    <row r="80" spans="1:7" ht="19.5" customHeight="1" x14ac:dyDescent="0.25">
      <c r="A80" s="117"/>
      <c r="B80" s="244" t="s">
        <v>91</v>
      </c>
      <c r="C80" s="245"/>
      <c r="D80" s="5">
        <f>D81+D83+D85</f>
        <v>3850.2</v>
      </c>
      <c r="E80" s="127"/>
      <c r="F80" s="128"/>
      <c r="G80" s="129"/>
    </row>
    <row r="81" spans="1:7" ht="15" customHeight="1" x14ac:dyDescent="0.25">
      <c r="A81" s="210"/>
      <c r="B81" s="212" t="s">
        <v>254</v>
      </c>
      <c r="C81" s="214">
        <v>2210</v>
      </c>
      <c r="D81" s="58">
        <v>1500.12</v>
      </c>
      <c r="E81" s="216" t="s">
        <v>22</v>
      </c>
      <c r="F81" s="214" t="s">
        <v>155</v>
      </c>
      <c r="G81" s="238"/>
    </row>
    <row r="82" spans="1:7" ht="14.25" customHeight="1" x14ac:dyDescent="0.25">
      <c r="A82" s="211"/>
      <c r="B82" s="213"/>
      <c r="C82" s="215"/>
      <c r="D82" s="64" t="s">
        <v>273</v>
      </c>
      <c r="E82" s="217"/>
      <c r="F82" s="215"/>
      <c r="G82" s="239"/>
    </row>
    <row r="83" spans="1:7" ht="15" customHeight="1" x14ac:dyDescent="0.25">
      <c r="A83" s="210"/>
      <c r="B83" s="212" t="s">
        <v>512</v>
      </c>
      <c r="C83" s="214">
        <v>2210</v>
      </c>
      <c r="D83" s="65">
        <v>742.08</v>
      </c>
      <c r="E83" s="216" t="s">
        <v>22</v>
      </c>
      <c r="F83" s="214" t="s">
        <v>155</v>
      </c>
      <c r="G83" s="238"/>
    </row>
    <row r="84" spans="1:7" ht="18" customHeight="1" x14ac:dyDescent="0.25">
      <c r="A84" s="211"/>
      <c r="B84" s="213"/>
      <c r="C84" s="215"/>
      <c r="D84" s="65" t="s">
        <v>513</v>
      </c>
      <c r="E84" s="217"/>
      <c r="F84" s="215"/>
      <c r="G84" s="239"/>
    </row>
    <row r="85" spans="1:7" ht="22.5" customHeight="1" x14ac:dyDescent="0.25">
      <c r="A85" s="210"/>
      <c r="B85" s="212" t="s">
        <v>287</v>
      </c>
      <c r="C85" s="214">
        <v>2210</v>
      </c>
      <c r="D85" s="61">
        <v>1608</v>
      </c>
      <c r="E85" s="216" t="s">
        <v>22</v>
      </c>
      <c r="F85" s="214" t="s">
        <v>155</v>
      </c>
      <c r="G85" s="238"/>
    </row>
    <row r="86" spans="1:7" ht="18.75" customHeight="1" x14ac:dyDescent="0.25">
      <c r="A86" s="211"/>
      <c r="B86" s="213"/>
      <c r="C86" s="215"/>
      <c r="D86" s="65" t="s">
        <v>288</v>
      </c>
      <c r="E86" s="217"/>
      <c r="F86" s="215"/>
      <c r="G86" s="239"/>
    </row>
    <row r="87" spans="1:7" ht="18" customHeight="1" x14ac:dyDescent="0.25">
      <c r="A87" s="121"/>
      <c r="B87" s="240" t="s">
        <v>13</v>
      </c>
      <c r="C87" s="241"/>
      <c r="D87" s="5">
        <f>D88+D92+D90+D94+D96+D98+D100</f>
        <v>49518.559999999998</v>
      </c>
      <c r="E87" s="124"/>
      <c r="F87" s="6"/>
      <c r="G87" s="125"/>
    </row>
    <row r="88" spans="1:7" ht="13.5" customHeight="1" x14ac:dyDescent="0.25">
      <c r="A88" s="210"/>
      <c r="B88" s="212" t="s">
        <v>430</v>
      </c>
      <c r="C88" s="214">
        <v>2210</v>
      </c>
      <c r="D88" s="58">
        <v>24864</v>
      </c>
      <c r="E88" s="216" t="s">
        <v>22</v>
      </c>
      <c r="F88" s="214" t="s">
        <v>155</v>
      </c>
      <c r="G88" s="238"/>
    </row>
    <row r="89" spans="1:7" ht="25.5" customHeight="1" x14ac:dyDescent="0.25">
      <c r="A89" s="211"/>
      <c r="B89" s="213"/>
      <c r="C89" s="215"/>
      <c r="D89" s="64" t="s">
        <v>429</v>
      </c>
      <c r="E89" s="217"/>
      <c r="F89" s="215"/>
      <c r="G89" s="239"/>
    </row>
    <row r="90" spans="1:7" ht="13.5" customHeight="1" x14ac:dyDescent="0.25">
      <c r="A90" s="210"/>
      <c r="B90" s="212" t="s">
        <v>477</v>
      </c>
      <c r="C90" s="214">
        <v>2210</v>
      </c>
      <c r="D90" s="59">
        <v>7788</v>
      </c>
      <c r="E90" s="216" t="s">
        <v>22</v>
      </c>
      <c r="F90" s="214" t="s">
        <v>155</v>
      </c>
      <c r="G90" s="238"/>
    </row>
    <row r="91" spans="1:7" ht="13.5" customHeight="1" x14ac:dyDescent="0.25">
      <c r="A91" s="211"/>
      <c r="B91" s="213"/>
      <c r="C91" s="215"/>
      <c r="D91" s="64" t="s">
        <v>478</v>
      </c>
      <c r="E91" s="217"/>
      <c r="F91" s="215"/>
      <c r="G91" s="239"/>
    </row>
    <row r="92" spans="1:7" ht="13.5" customHeight="1" x14ac:dyDescent="0.25">
      <c r="A92" s="210"/>
      <c r="B92" s="212" t="s">
        <v>584</v>
      </c>
      <c r="C92" s="214">
        <v>2210</v>
      </c>
      <c r="D92" s="59">
        <v>5323.56</v>
      </c>
      <c r="E92" s="216" t="s">
        <v>22</v>
      </c>
      <c r="F92" s="214" t="s">
        <v>155</v>
      </c>
      <c r="G92" s="238"/>
    </row>
    <row r="93" spans="1:7" ht="24.75" customHeight="1" x14ac:dyDescent="0.25">
      <c r="A93" s="211"/>
      <c r="B93" s="213"/>
      <c r="C93" s="215"/>
      <c r="D93" s="64" t="s">
        <v>585</v>
      </c>
      <c r="E93" s="217"/>
      <c r="F93" s="215"/>
      <c r="G93" s="239"/>
    </row>
    <row r="94" spans="1:7" ht="15" customHeight="1" x14ac:dyDescent="0.25">
      <c r="A94" s="106"/>
      <c r="B94" s="212" t="s">
        <v>589</v>
      </c>
      <c r="C94" s="214">
        <v>2210</v>
      </c>
      <c r="D94" s="59">
        <v>1581</v>
      </c>
      <c r="E94" s="216" t="s">
        <v>22</v>
      </c>
      <c r="F94" s="214" t="s">
        <v>155</v>
      </c>
      <c r="G94" s="238"/>
    </row>
    <row r="95" spans="1:7" ht="14.25" customHeight="1" x14ac:dyDescent="0.25">
      <c r="A95" s="126"/>
      <c r="B95" s="213"/>
      <c r="C95" s="215"/>
      <c r="D95" s="64" t="s">
        <v>608</v>
      </c>
      <c r="E95" s="217"/>
      <c r="F95" s="215"/>
      <c r="G95" s="239"/>
    </row>
    <row r="96" spans="1:7" ht="18.75" customHeight="1" x14ac:dyDescent="0.25">
      <c r="A96" s="106"/>
      <c r="B96" s="212" t="s">
        <v>607</v>
      </c>
      <c r="C96" s="214">
        <v>2210</v>
      </c>
      <c r="D96" s="59">
        <v>9065</v>
      </c>
      <c r="E96" s="216" t="s">
        <v>22</v>
      </c>
      <c r="F96" s="214" t="s">
        <v>155</v>
      </c>
      <c r="G96" s="238"/>
    </row>
    <row r="97" spans="1:7" ht="18.75" customHeight="1" x14ac:dyDescent="0.25">
      <c r="A97" s="106"/>
      <c r="B97" s="213"/>
      <c r="C97" s="215"/>
      <c r="D97" s="64" t="s">
        <v>606</v>
      </c>
      <c r="E97" s="217"/>
      <c r="F97" s="215"/>
      <c r="G97" s="239"/>
    </row>
    <row r="98" spans="1:7" ht="19.5" customHeight="1" x14ac:dyDescent="0.25">
      <c r="A98" s="106"/>
      <c r="B98" s="212" t="s">
        <v>590</v>
      </c>
      <c r="C98" s="214">
        <v>2210</v>
      </c>
      <c r="D98" s="59">
        <v>492</v>
      </c>
      <c r="E98" s="216" t="s">
        <v>22</v>
      </c>
      <c r="F98" s="214" t="s">
        <v>155</v>
      </c>
      <c r="G98" s="238"/>
    </row>
    <row r="99" spans="1:7" ht="18.75" customHeight="1" x14ac:dyDescent="0.25">
      <c r="A99" s="106"/>
      <c r="B99" s="213"/>
      <c r="C99" s="215"/>
      <c r="D99" s="64" t="s">
        <v>610</v>
      </c>
      <c r="E99" s="217"/>
      <c r="F99" s="215"/>
      <c r="G99" s="239"/>
    </row>
    <row r="100" spans="1:7" ht="18" customHeight="1" x14ac:dyDescent="0.25">
      <c r="A100" s="106"/>
      <c r="B100" s="212" t="s">
        <v>591</v>
      </c>
      <c r="C100" s="214">
        <v>2210</v>
      </c>
      <c r="D100" s="59">
        <v>405</v>
      </c>
      <c r="E100" s="216" t="s">
        <v>22</v>
      </c>
      <c r="F100" s="214" t="s">
        <v>155</v>
      </c>
      <c r="G100" s="238"/>
    </row>
    <row r="101" spans="1:7" ht="16.5" customHeight="1" x14ac:dyDescent="0.25">
      <c r="A101" s="106"/>
      <c r="B101" s="213"/>
      <c r="C101" s="215"/>
      <c r="D101" s="64" t="s">
        <v>609</v>
      </c>
      <c r="E101" s="217"/>
      <c r="F101" s="215"/>
      <c r="G101" s="239"/>
    </row>
    <row r="102" spans="1:7" ht="18.75" customHeight="1" x14ac:dyDescent="0.25">
      <c r="A102" s="121"/>
      <c r="B102" s="244" t="s">
        <v>24</v>
      </c>
      <c r="C102" s="245"/>
      <c r="D102" s="5">
        <f>D103+D107+D105+D109</f>
        <v>2858.4700000000003</v>
      </c>
      <c r="E102" s="127"/>
      <c r="F102" s="128"/>
      <c r="G102" s="129"/>
    </row>
    <row r="103" spans="1:7" ht="14.25" customHeight="1" x14ac:dyDescent="0.25">
      <c r="A103" s="210"/>
      <c r="B103" s="212" t="s">
        <v>261</v>
      </c>
      <c r="C103" s="214">
        <v>2210</v>
      </c>
      <c r="D103" s="58">
        <v>563.35</v>
      </c>
      <c r="E103" s="216" t="s">
        <v>22</v>
      </c>
      <c r="F103" s="214" t="s">
        <v>155</v>
      </c>
      <c r="G103" s="238"/>
    </row>
    <row r="104" spans="1:7" ht="27.75" customHeight="1" x14ac:dyDescent="0.25">
      <c r="A104" s="211"/>
      <c r="B104" s="213"/>
      <c r="C104" s="215"/>
      <c r="D104" s="64" t="s">
        <v>260</v>
      </c>
      <c r="E104" s="217"/>
      <c r="F104" s="215"/>
      <c r="G104" s="239"/>
    </row>
    <row r="105" spans="1:7" ht="15" customHeight="1" x14ac:dyDescent="0.25">
      <c r="A105" s="210"/>
      <c r="B105" s="212" t="s">
        <v>516</v>
      </c>
      <c r="C105" s="214">
        <v>2210</v>
      </c>
      <c r="D105" s="59">
        <v>881.76</v>
      </c>
      <c r="E105" s="216" t="s">
        <v>22</v>
      </c>
      <c r="F105" s="214" t="s">
        <v>155</v>
      </c>
      <c r="G105" s="238"/>
    </row>
    <row r="106" spans="1:7" ht="13.5" customHeight="1" x14ac:dyDescent="0.25">
      <c r="A106" s="211"/>
      <c r="B106" s="213"/>
      <c r="C106" s="215"/>
      <c r="D106" s="64" t="s">
        <v>517</v>
      </c>
      <c r="E106" s="217"/>
      <c r="F106" s="215"/>
      <c r="G106" s="239"/>
    </row>
    <row r="107" spans="1:7" ht="18" customHeight="1" x14ac:dyDescent="0.25">
      <c r="A107" s="210"/>
      <c r="B107" s="212" t="s">
        <v>525</v>
      </c>
      <c r="C107" s="214">
        <v>2210</v>
      </c>
      <c r="D107" s="58">
        <v>242.16</v>
      </c>
      <c r="E107" s="216" t="s">
        <v>22</v>
      </c>
      <c r="F107" s="214" t="s">
        <v>155</v>
      </c>
      <c r="G107" s="238"/>
    </row>
    <row r="108" spans="1:7" ht="23.25" customHeight="1" x14ac:dyDescent="0.25">
      <c r="A108" s="211"/>
      <c r="B108" s="213"/>
      <c r="C108" s="215"/>
      <c r="D108" s="64" t="s">
        <v>526</v>
      </c>
      <c r="E108" s="217"/>
      <c r="F108" s="215"/>
      <c r="G108" s="239"/>
    </row>
    <row r="109" spans="1:7" ht="15" customHeight="1" x14ac:dyDescent="0.25">
      <c r="A109" s="210"/>
      <c r="B109" s="212" t="s">
        <v>529</v>
      </c>
      <c r="C109" s="214">
        <v>2210</v>
      </c>
      <c r="D109" s="59">
        <v>1171.2</v>
      </c>
      <c r="E109" s="216" t="s">
        <v>22</v>
      </c>
      <c r="F109" s="214" t="s">
        <v>155</v>
      </c>
      <c r="G109" s="238"/>
    </row>
    <row r="110" spans="1:7" ht="28.5" customHeight="1" x14ac:dyDescent="0.25">
      <c r="A110" s="211"/>
      <c r="B110" s="213"/>
      <c r="C110" s="215"/>
      <c r="D110" s="64" t="s">
        <v>530</v>
      </c>
      <c r="E110" s="217"/>
      <c r="F110" s="215"/>
      <c r="G110" s="239"/>
    </row>
    <row r="111" spans="1:7" ht="18.75" customHeight="1" x14ac:dyDescent="0.25">
      <c r="A111" s="130"/>
      <c r="B111" s="26" t="s">
        <v>68</v>
      </c>
      <c r="C111" s="131">
        <v>2210</v>
      </c>
      <c r="D111" s="35">
        <f>D112+D114+D118+D116</f>
        <v>7550.4299999999994</v>
      </c>
      <c r="E111" s="132"/>
      <c r="F111" s="132"/>
      <c r="G111" s="133"/>
    </row>
    <row r="112" spans="1:7" ht="12.75" customHeight="1" x14ac:dyDescent="0.25">
      <c r="A112" s="246"/>
      <c r="B112" s="247" t="s">
        <v>257</v>
      </c>
      <c r="C112" s="214">
        <v>2210</v>
      </c>
      <c r="D112" s="59">
        <v>646.89</v>
      </c>
      <c r="E112" s="216" t="s">
        <v>22</v>
      </c>
      <c r="F112" s="214" t="s">
        <v>155</v>
      </c>
      <c r="G112" s="238"/>
    </row>
    <row r="113" spans="1:28" ht="13.5" customHeight="1" x14ac:dyDescent="0.25">
      <c r="A113" s="211"/>
      <c r="B113" s="248"/>
      <c r="C113" s="215"/>
      <c r="D113" s="64" t="s">
        <v>262</v>
      </c>
      <c r="E113" s="217"/>
      <c r="F113" s="215"/>
      <c r="G113" s="239"/>
      <c r="AB113">
        <v>0.5</v>
      </c>
    </row>
    <row r="114" spans="1:28" ht="13.5" customHeight="1" x14ac:dyDescent="0.25">
      <c r="A114" s="106"/>
      <c r="B114" s="212" t="s">
        <v>373</v>
      </c>
      <c r="C114" s="214">
        <v>2210</v>
      </c>
      <c r="D114" s="59">
        <v>1993.5</v>
      </c>
      <c r="E114" s="216" t="s">
        <v>22</v>
      </c>
      <c r="F114" s="214" t="s">
        <v>155</v>
      </c>
      <c r="G114" s="238"/>
    </row>
    <row r="115" spans="1:28" ht="28.5" customHeight="1" x14ac:dyDescent="0.25">
      <c r="A115" s="106"/>
      <c r="B115" s="213"/>
      <c r="C115" s="215"/>
      <c r="D115" s="64" t="s">
        <v>396</v>
      </c>
      <c r="E115" s="217"/>
      <c r="F115" s="215"/>
      <c r="G115" s="239"/>
    </row>
    <row r="116" spans="1:28" ht="19.5" customHeight="1" x14ac:dyDescent="0.25">
      <c r="A116" s="106"/>
      <c r="B116" s="212" t="s">
        <v>527</v>
      </c>
      <c r="C116" s="214">
        <v>2210</v>
      </c>
      <c r="D116" s="59">
        <v>3109.2</v>
      </c>
      <c r="E116" s="216" t="s">
        <v>22</v>
      </c>
      <c r="F116" s="214" t="s">
        <v>155</v>
      </c>
      <c r="G116" s="238"/>
    </row>
    <row r="117" spans="1:28" ht="24" customHeight="1" x14ac:dyDescent="0.25">
      <c r="A117" s="106"/>
      <c r="B117" s="213"/>
      <c r="C117" s="215"/>
      <c r="D117" s="64" t="s">
        <v>528</v>
      </c>
      <c r="E117" s="217"/>
      <c r="F117" s="215"/>
      <c r="G117" s="239"/>
    </row>
    <row r="118" spans="1:28" ht="21.75" customHeight="1" x14ac:dyDescent="0.25">
      <c r="A118" s="106"/>
      <c r="B118" s="212" t="s">
        <v>518</v>
      </c>
      <c r="C118" s="214">
        <v>2210</v>
      </c>
      <c r="D118" s="64">
        <v>1800.84</v>
      </c>
      <c r="E118" s="216" t="s">
        <v>22</v>
      </c>
      <c r="F118" s="214" t="s">
        <v>155</v>
      </c>
      <c r="G118" s="238"/>
    </row>
    <row r="119" spans="1:28" ht="19.5" customHeight="1" x14ac:dyDescent="0.25">
      <c r="A119" s="106"/>
      <c r="B119" s="213"/>
      <c r="C119" s="215"/>
      <c r="D119" s="57" t="s">
        <v>519</v>
      </c>
      <c r="E119" s="217"/>
      <c r="F119" s="215"/>
      <c r="G119" s="239"/>
    </row>
    <row r="120" spans="1:28" ht="18" customHeight="1" x14ac:dyDescent="0.25">
      <c r="A120" s="121"/>
      <c r="B120" s="240" t="s">
        <v>25</v>
      </c>
      <c r="C120" s="241"/>
      <c r="D120" s="5">
        <f>D121+D129+D139+D143+D157+D135+D137+D147+D149+D151+D161+D123+D153+D131+D125+D127+D155+D145+D159+D141+D133</f>
        <v>65618.540000000008</v>
      </c>
      <c r="E120" s="124"/>
      <c r="F120" s="6"/>
      <c r="G120" s="125"/>
    </row>
    <row r="121" spans="1:28" ht="12.75" customHeight="1" x14ac:dyDescent="0.25">
      <c r="A121" s="210"/>
      <c r="B121" s="212" t="s">
        <v>405</v>
      </c>
      <c r="C121" s="249">
        <v>2210</v>
      </c>
      <c r="D121" s="58">
        <v>5520</v>
      </c>
      <c r="E121" s="216" t="s">
        <v>22</v>
      </c>
      <c r="F121" s="214" t="s">
        <v>155</v>
      </c>
      <c r="G121" s="238"/>
    </row>
    <row r="122" spans="1:28" ht="16.5" customHeight="1" x14ac:dyDescent="0.25">
      <c r="A122" s="211"/>
      <c r="B122" s="213"/>
      <c r="C122" s="250"/>
      <c r="D122" s="64" t="s">
        <v>406</v>
      </c>
      <c r="E122" s="217"/>
      <c r="F122" s="215"/>
      <c r="G122" s="239"/>
    </row>
    <row r="123" spans="1:28" ht="16.5" customHeight="1" x14ac:dyDescent="0.25">
      <c r="A123" s="106"/>
      <c r="B123" s="212" t="s">
        <v>415</v>
      </c>
      <c r="C123" s="249">
        <v>2210</v>
      </c>
      <c r="D123" s="59">
        <v>4100</v>
      </c>
      <c r="E123" s="216" t="s">
        <v>22</v>
      </c>
      <c r="F123" s="214" t="s">
        <v>155</v>
      </c>
      <c r="G123" s="238"/>
    </row>
    <row r="124" spans="1:28" ht="11.25" customHeight="1" x14ac:dyDescent="0.25">
      <c r="A124" s="106"/>
      <c r="B124" s="213"/>
      <c r="C124" s="250"/>
      <c r="D124" s="64" t="s">
        <v>416</v>
      </c>
      <c r="E124" s="217"/>
      <c r="F124" s="215"/>
      <c r="G124" s="239"/>
    </row>
    <row r="125" spans="1:28" ht="16.5" customHeight="1" x14ac:dyDescent="0.25">
      <c r="A125" s="106"/>
      <c r="B125" s="212" t="s">
        <v>483</v>
      </c>
      <c r="C125" s="249">
        <v>2210</v>
      </c>
      <c r="D125" s="59">
        <v>3665</v>
      </c>
      <c r="E125" s="216" t="s">
        <v>22</v>
      </c>
      <c r="F125" s="214" t="s">
        <v>155</v>
      </c>
      <c r="G125" s="238"/>
    </row>
    <row r="126" spans="1:28" ht="24.75" customHeight="1" x14ac:dyDescent="0.25">
      <c r="A126" s="106"/>
      <c r="B126" s="213"/>
      <c r="C126" s="250"/>
      <c r="D126" s="64" t="s">
        <v>484</v>
      </c>
      <c r="E126" s="217"/>
      <c r="F126" s="215"/>
      <c r="G126" s="239"/>
    </row>
    <row r="127" spans="1:28" ht="18" customHeight="1" x14ac:dyDescent="0.25">
      <c r="A127" s="106"/>
      <c r="B127" s="212" t="s">
        <v>498</v>
      </c>
      <c r="C127" s="249">
        <v>2210</v>
      </c>
      <c r="D127" s="59">
        <v>14140</v>
      </c>
      <c r="E127" s="216" t="s">
        <v>22</v>
      </c>
      <c r="F127" s="214" t="s">
        <v>155</v>
      </c>
      <c r="G127" s="238"/>
    </row>
    <row r="128" spans="1:28" ht="16.5" customHeight="1" x14ac:dyDescent="0.25">
      <c r="A128" s="106"/>
      <c r="B128" s="213"/>
      <c r="C128" s="250"/>
      <c r="D128" s="64" t="s">
        <v>138</v>
      </c>
      <c r="E128" s="217"/>
      <c r="F128" s="215"/>
      <c r="G128" s="239"/>
    </row>
    <row r="129" spans="1:7" ht="12.75" customHeight="1" x14ac:dyDescent="0.25">
      <c r="A129" s="210"/>
      <c r="B129" s="212" t="s">
        <v>417</v>
      </c>
      <c r="C129" s="89">
        <v>2210</v>
      </c>
      <c r="D129" s="59">
        <v>290</v>
      </c>
      <c r="E129" s="216" t="s">
        <v>22</v>
      </c>
      <c r="F129" s="214" t="s">
        <v>155</v>
      </c>
      <c r="G129" s="238"/>
    </row>
    <row r="130" spans="1:7" ht="13.5" customHeight="1" x14ac:dyDescent="0.25">
      <c r="A130" s="211"/>
      <c r="B130" s="213"/>
      <c r="C130" s="90"/>
      <c r="D130" s="64" t="s">
        <v>418</v>
      </c>
      <c r="E130" s="217"/>
      <c r="F130" s="215"/>
      <c r="G130" s="239"/>
    </row>
    <row r="131" spans="1:7" ht="13.5" customHeight="1" x14ac:dyDescent="0.25">
      <c r="A131" s="106"/>
      <c r="B131" s="212" t="s">
        <v>439</v>
      </c>
      <c r="C131" s="89">
        <v>2210</v>
      </c>
      <c r="D131" s="59">
        <v>170</v>
      </c>
      <c r="E131" s="216" t="s">
        <v>22</v>
      </c>
      <c r="F131" s="214" t="s">
        <v>155</v>
      </c>
      <c r="G131" s="238"/>
    </row>
    <row r="132" spans="1:7" ht="13.5" customHeight="1" x14ac:dyDescent="0.25">
      <c r="A132" s="106"/>
      <c r="B132" s="213"/>
      <c r="C132" s="90"/>
      <c r="D132" s="64" t="s">
        <v>440</v>
      </c>
      <c r="E132" s="217"/>
      <c r="F132" s="215"/>
      <c r="G132" s="239"/>
    </row>
    <row r="133" spans="1:7" ht="13.5" customHeight="1" x14ac:dyDescent="0.25">
      <c r="A133" s="106"/>
      <c r="B133" s="212" t="s">
        <v>618</v>
      </c>
      <c r="C133" s="89">
        <v>2210</v>
      </c>
      <c r="D133" s="59">
        <v>3500</v>
      </c>
      <c r="E133" s="216" t="s">
        <v>22</v>
      </c>
      <c r="F133" s="214" t="s">
        <v>155</v>
      </c>
      <c r="G133" s="238"/>
    </row>
    <row r="134" spans="1:7" ht="13.5" customHeight="1" x14ac:dyDescent="0.25">
      <c r="A134" s="106"/>
      <c r="B134" s="213"/>
      <c r="C134" s="90"/>
      <c r="D134" s="64" t="s">
        <v>196</v>
      </c>
      <c r="E134" s="217"/>
      <c r="F134" s="215"/>
      <c r="G134" s="239"/>
    </row>
    <row r="135" spans="1:7" ht="12.75" customHeight="1" x14ac:dyDescent="0.25">
      <c r="A135" s="210"/>
      <c r="B135" s="212" t="s">
        <v>485</v>
      </c>
      <c r="C135" s="87">
        <v>2210</v>
      </c>
      <c r="D135" s="59">
        <v>240</v>
      </c>
      <c r="E135" s="216" t="s">
        <v>22</v>
      </c>
      <c r="F135" s="214" t="s">
        <v>155</v>
      </c>
      <c r="G135" s="238"/>
    </row>
    <row r="136" spans="1:7" ht="15" customHeight="1" x14ac:dyDescent="0.25">
      <c r="A136" s="211"/>
      <c r="B136" s="213"/>
      <c r="C136" s="90"/>
      <c r="D136" s="64" t="s">
        <v>486</v>
      </c>
      <c r="E136" s="217"/>
      <c r="F136" s="215"/>
      <c r="G136" s="239"/>
    </row>
    <row r="137" spans="1:7" ht="15.75" customHeight="1" x14ac:dyDescent="0.25">
      <c r="A137" s="210"/>
      <c r="B137" s="212" t="s">
        <v>541</v>
      </c>
      <c r="C137" s="87">
        <v>2210</v>
      </c>
      <c r="D137" s="59">
        <v>898.8</v>
      </c>
      <c r="E137" s="216" t="s">
        <v>22</v>
      </c>
      <c r="F137" s="214" t="s">
        <v>155</v>
      </c>
      <c r="G137" s="238"/>
    </row>
    <row r="138" spans="1:7" ht="27.75" customHeight="1" x14ac:dyDescent="0.25">
      <c r="A138" s="211"/>
      <c r="B138" s="213"/>
      <c r="C138" s="87"/>
      <c r="D138" s="64" t="s">
        <v>542</v>
      </c>
      <c r="E138" s="217"/>
      <c r="F138" s="215"/>
      <c r="G138" s="239"/>
    </row>
    <row r="139" spans="1:7" ht="13.5" customHeight="1" x14ac:dyDescent="0.25">
      <c r="A139" s="210"/>
      <c r="B139" s="212" t="s">
        <v>577</v>
      </c>
      <c r="C139" s="249">
        <v>2210</v>
      </c>
      <c r="D139" s="59">
        <v>4754.5</v>
      </c>
      <c r="E139" s="216" t="s">
        <v>22</v>
      </c>
      <c r="F139" s="214" t="s">
        <v>155</v>
      </c>
      <c r="G139" s="238"/>
    </row>
    <row r="140" spans="1:7" ht="24" customHeight="1" x14ac:dyDescent="0.25">
      <c r="A140" s="211"/>
      <c r="B140" s="213"/>
      <c r="C140" s="250"/>
      <c r="D140" s="64" t="s">
        <v>578</v>
      </c>
      <c r="E140" s="217"/>
      <c r="F140" s="215"/>
      <c r="G140" s="239"/>
    </row>
    <row r="141" spans="1:7" ht="17.25" customHeight="1" x14ac:dyDescent="0.25">
      <c r="A141" s="106"/>
      <c r="B141" s="212" t="s">
        <v>616</v>
      </c>
      <c r="C141" s="249">
        <v>2210</v>
      </c>
      <c r="D141" s="59">
        <v>5205</v>
      </c>
      <c r="E141" s="216" t="s">
        <v>22</v>
      </c>
      <c r="F141" s="214" t="s">
        <v>155</v>
      </c>
      <c r="G141" s="238"/>
    </row>
    <row r="142" spans="1:7" ht="14.25" customHeight="1" x14ac:dyDescent="0.25">
      <c r="A142" s="106"/>
      <c r="B142" s="213"/>
      <c r="C142" s="250"/>
      <c r="D142" s="64" t="s">
        <v>617</v>
      </c>
      <c r="E142" s="217"/>
      <c r="F142" s="215"/>
      <c r="G142" s="239"/>
    </row>
    <row r="143" spans="1:7" ht="12.75" customHeight="1" x14ac:dyDescent="0.25">
      <c r="A143" s="210"/>
      <c r="B143" s="212" t="s">
        <v>549</v>
      </c>
      <c r="C143" s="249">
        <v>2210</v>
      </c>
      <c r="D143" s="58">
        <v>159.24</v>
      </c>
      <c r="E143" s="216" t="s">
        <v>22</v>
      </c>
      <c r="F143" s="214" t="s">
        <v>155</v>
      </c>
      <c r="G143" s="238"/>
    </row>
    <row r="144" spans="1:7" ht="22.5" customHeight="1" x14ac:dyDescent="0.25">
      <c r="A144" s="211"/>
      <c r="B144" s="213"/>
      <c r="C144" s="250"/>
      <c r="D144" s="64" t="s">
        <v>550</v>
      </c>
      <c r="E144" s="217"/>
      <c r="F144" s="215"/>
      <c r="G144" s="251"/>
    </row>
    <row r="145" spans="1:7" ht="17.25" customHeight="1" x14ac:dyDescent="0.25">
      <c r="A145" s="106"/>
      <c r="B145" s="212" t="s">
        <v>535</v>
      </c>
      <c r="C145" s="249">
        <v>2210</v>
      </c>
      <c r="D145" s="59">
        <v>1275</v>
      </c>
      <c r="E145" s="216" t="s">
        <v>22</v>
      </c>
      <c r="F145" s="214" t="s">
        <v>155</v>
      </c>
      <c r="G145" s="238"/>
    </row>
    <row r="146" spans="1:7" ht="16.5" customHeight="1" x14ac:dyDescent="0.25">
      <c r="A146" s="106"/>
      <c r="B146" s="213"/>
      <c r="C146" s="250"/>
      <c r="D146" s="64" t="s">
        <v>536</v>
      </c>
      <c r="E146" s="217"/>
      <c r="F146" s="215"/>
      <c r="G146" s="251"/>
    </row>
    <row r="147" spans="1:7" ht="12.75" customHeight="1" x14ac:dyDescent="0.25">
      <c r="A147" s="210"/>
      <c r="B147" s="212" t="s">
        <v>304</v>
      </c>
      <c r="C147" s="249">
        <v>2210</v>
      </c>
      <c r="D147" s="59">
        <v>2910</v>
      </c>
      <c r="E147" s="216" t="s">
        <v>22</v>
      </c>
      <c r="F147" s="214" t="s">
        <v>155</v>
      </c>
      <c r="G147" s="238"/>
    </row>
    <row r="148" spans="1:7" ht="15.75" customHeight="1" x14ac:dyDescent="0.25">
      <c r="A148" s="211"/>
      <c r="B148" s="213"/>
      <c r="C148" s="250"/>
      <c r="D148" s="64" t="s">
        <v>306</v>
      </c>
      <c r="E148" s="217"/>
      <c r="F148" s="215"/>
      <c r="G148" s="251"/>
    </row>
    <row r="149" spans="1:7" ht="13.5" customHeight="1" x14ac:dyDescent="0.25">
      <c r="A149" s="210"/>
      <c r="B149" s="212" t="s">
        <v>560</v>
      </c>
      <c r="C149" s="249">
        <v>2210</v>
      </c>
      <c r="D149" s="59">
        <v>3566</v>
      </c>
      <c r="E149" s="216" t="s">
        <v>22</v>
      </c>
      <c r="F149" s="214" t="s">
        <v>155</v>
      </c>
      <c r="G149" s="238"/>
    </row>
    <row r="150" spans="1:7" ht="13.5" customHeight="1" x14ac:dyDescent="0.25">
      <c r="A150" s="211"/>
      <c r="B150" s="213"/>
      <c r="C150" s="250"/>
      <c r="D150" s="64" t="s">
        <v>561</v>
      </c>
      <c r="E150" s="217"/>
      <c r="F150" s="215"/>
      <c r="G150" s="251"/>
    </row>
    <row r="151" spans="1:7" ht="14.25" customHeight="1" x14ac:dyDescent="0.25">
      <c r="A151" s="210"/>
      <c r="B151" s="212" t="s">
        <v>305</v>
      </c>
      <c r="C151" s="89">
        <v>2210</v>
      </c>
      <c r="D151" s="59">
        <v>330</v>
      </c>
      <c r="E151" s="216" t="s">
        <v>22</v>
      </c>
      <c r="F151" s="214" t="s">
        <v>155</v>
      </c>
      <c r="G151" s="252"/>
    </row>
    <row r="152" spans="1:7" ht="14.25" customHeight="1" x14ac:dyDescent="0.25">
      <c r="A152" s="211"/>
      <c r="B152" s="213"/>
      <c r="C152" s="90"/>
      <c r="D152" s="64" t="s">
        <v>307</v>
      </c>
      <c r="E152" s="217"/>
      <c r="F152" s="215"/>
      <c r="G152" s="253"/>
    </row>
    <row r="153" spans="1:7" ht="14.25" customHeight="1" x14ac:dyDescent="0.25">
      <c r="A153" s="106"/>
      <c r="B153" s="212" t="s">
        <v>132</v>
      </c>
      <c r="C153" s="89">
        <v>2210</v>
      </c>
      <c r="D153" s="59">
        <v>570</v>
      </c>
      <c r="E153" s="216" t="s">
        <v>22</v>
      </c>
      <c r="F153" s="214" t="s">
        <v>155</v>
      </c>
      <c r="G153" s="252"/>
    </row>
    <row r="154" spans="1:7" ht="14.25" customHeight="1" x14ac:dyDescent="0.25">
      <c r="A154" s="106"/>
      <c r="B154" s="213"/>
      <c r="C154" s="90"/>
      <c r="D154" s="64" t="s">
        <v>414</v>
      </c>
      <c r="E154" s="217"/>
      <c r="F154" s="215"/>
      <c r="G154" s="253"/>
    </row>
    <row r="155" spans="1:7" ht="14.25" customHeight="1" x14ac:dyDescent="0.25">
      <c r="A155" s="106"/>
      <c r="B155" s="212" t="s">
        <v>533</v>
      </c>
      <c r="C155" s="89">
        <v>2210</v>
      </c>
      <c r="D155" s="59">
        <v>1025</v>
      </c>
      <c r="E155" s="216" t="s">
        <v>22</v>
      </c>
      <c r="F155" s="214" t="s">
        <v>155</v>
      </c>
      <c r="G155" s="252"/>
    </row>
    <row r="156" spans="1:7" ht="14.25" customHeight="1" x14ac:dyDescent="0.25">
      <c r="A156" s="106"/>
      <c r="B156" s="213"/>
      <c r="C156" s="90"/>
      <c r="D156" s="64" t="s">
        <v>534</v>
      </c>
      <c r="E156" s="217"/>
      <c r="F156" s="215"/>
      <c r="G156" s="253"/>
    </row>
    <row r="157" spans="1:7" ht="12" customHeight="1" x14ac:dyDescent="0.25">
      <c r="A157" s="210"/>
      <c r="B157" s="254" t="s">
        <v>496</v>
      </c>
      <c r="C157" s="214">
        <v>2210</v>
      </c>
      <c r="D157" s="58">
        <v>2150</v>
      </c>
      <c r="E157" s="216" t="s">
        <v>22</v>
      </c>
      <c r="F157" s="214" t="s">
        <v>155</v>
      </c>
      <c r="G157" s="238"/>
    </row>
    <row r="158" spans="1:7" ht="15" customHeight="1" x14ac:dyDescent="0.25">
      <c r="A158" s="211"/>
      <c r="B158" s="255"/>
      <c r="C158" s="215"/>
      <c r="D158" s="64" t="s">
        <v>497</v>
      </c>
      <c r="E158" s="217"/>
      <c r="F158" s="215"/>
      <c r="G158" s="239"/>
    </row>
    <row r="159" spans="1:7" ht="15" customHeight="1" x14ac:dyDescent="0.25">
      <c r="A159" s="106"/>
      <c r="B159" s="212" t="s">
        <v>614</v>
      </c>
      <c r="C159" s="249">
        <v>2210</v>
      </c>
      <c r="D159" s="59">
        <v>2080</v>
      </c>
      <c r="E159" s="216" t="s">
        <v>22</v>
      </c>
      <c r="F159" s="214" t="s">
        <v>155</v>
      </c>
      <c r="G159" s="238"/>
    </row>
    <row r="160" spans="1:7" ht="15" customHeight="1" x14ac:dyDescent="0.25">
      <c r="A160" s="106"/>
      <c r="B160" s="213"/>
      <c r="C160" s="250"/>
      <c r="D160" s="64" t="s">
        <v>615</v>
      </c>
      <c r="E160" s="217"/>
      <c r="F160" s="215"/>
      <c r="G160" s="239"/>
    </row>
    <row r="161" spans="1:7" ht="21.75" customHeight="1" x14ac:dyDescent="0.25">
      <c r="A161" s="210"/>
      <c r="B161" s="212" t="s">
        <v>612</v>
      </c>
      <c r="C161" s="249">
        <v>2210</v>
      </c>
      <c r="D161" s="59">
        <v>9070</v>
      </c>
      <c r="E161" s="216" t="s">
        <v>22</v>
      </c>
      <c r="F161" s="214" t="s">
        <v>155</v>
      </c>
      <c r="G161" s="238"/>
    </row>
    <row r="162" spans="1:7" ht="67.5" customHeight="1" x14ac:dyDescent="0.25">
      <c r="A162" s="211"/>
      <c r="B162" s="213"/>
      <c r="C162" s="250"/>
      <c r="D162" s="64" t="s">
        <v>613</v>
      </c>
      <c r="E162" s="217"/>
      <c r="F162" s="215"/>
      <c r="G162" s="239"/>
    </row>
    <row r="163" spans="1:7" ht="18.75" customHeight="1" x14ac:dyDescent="0.25">
      <c r="A163" s="121"/>
      <c r="B163" s="244" t="s">
        <v>27</v>
      </c>
      <c r="C163" s="245"/>
      <c r="D163" s="5">
        <f>D164+D202+D210+D212+D216+D218+D224+D230+D238+D240+D242+D248+D250+D252+D254+D256+D214+D208+D200+D232+D166+D182+D258+D194+D184+D198+D176+D228+D244+D236+D204+D220+D168+D170+D206+D246+D178+D226+D234+D222+D196+D180+D186+D188+D172+D190+D174+D192</f>
        <v>128314.93000000001</v>
      </c>
      <c r="E163" s="127"/>
      <c r="F163" s="128"/>
      <c r="G163" s="129"/>
    </row>
    <row r="164" spans="1:7" ht="15.75" customHeight="1" x14ac:dyDescent="0.25">
      <c r="A164" s="210"/>
      <c r="B164" s="254" t="s">
        <v>237</v>
      </c>
      <c r="C164" s="216">
        <v>2210</v>
      </c>
      <c r="D164" s="62">
        <v>95</v>
      </c>
      <c r="E164" s="216" t="s">
        <v>22</v>
      </c>
      <c r="F164" s="214" t="s">
        <v>155</v>
      </c>
      <c r="G164" s="256"/>
    </row>
    <row r="165" spans="1:7" ht="15" customHeight="1" x14ac:dyDescent="0.25">
      <c r="A165" s="211"/>
      <c r="B165" s="255"/>
      <c r="C165" s="217"/>
      <c r="D165" s="65" t="s">
        <v>238</v>
      </c>
      <c r="E165" s="217"/>
      <c r="F165" s="215"/>
      <c r="G165" s="257"/>
    </row>
    <row r="166" spans="1:7" ht="13.5" customHeight="1" x14ac:dyDescent="0.25">
      <c r="A166" s="210"/>
      <c r="B166" s="254" t="s">
        <v>258</v>
      </c>
      <c r="C166" s="216">
        <v>2210</v>
      </c>
      <c r="D166" s="61">
        <v>270.75</v>
      </c>
      <c r="E166" s="216" t="s">
        <v>22</v>
      </c>
      <c r="F166" s="214" t="s">
        <v>155</v>
      </c>
      <c r="G166" s="256"/>
    </row>
    <row r="167" spans="1:7" ht="13.5" customHeight="1" x14ac:dyDescent="0.25">
      <c r="A167" s="211"/>
      <c r="B167" s="255"/>
      <c r="C167" s="217"/>
      <c r="D167" s="65" t="s">
        <v>263</v>
      </c>
      <c r="E167" s="217"/>
      <c r="F167" s="215"/>
      <c r="G167" s="257"/>
    </row>
    <row r="168" spans="1:7" ht="13.5" customHeight="1" x14ac:dyDescent="0.25">
      <c r="A168" s="106"/>
      <c r="B168" s="254" t="s">
        <v>375</v>
      </c>
      <c r="C168" s="216">
        <v>2210</v>
      </c>
      <c r="D168" s="65">
        <v>1417.68</v>
      </c>
      <c r="E168" s="216" t="s">
        <v>22</v>
      </c>
      <c r="F168" s="214" t="s">
        <v>155</v>
      </c>
      <c r="G168" s="256"/>
    </row>
    <row r="169" spans="1:7" ht="31.5" customHeight="1" x14ac:dyDescent="0.25">
      <c r="A169" s="106"/>
      <c r="B169" s="255"/>
      <c r="C169" s="217"/>
      <c r="D169" s="65" t="s">
        <v>397</v>
      </c>
      <c r="E169" s="217"/>
      <c r="F169" s="215"/>
      <c r="G169" s="257"/>
    </row>
    <row r="170" spans="1:7" ht="20.25" customHeight="1" x14ac:dyDescent="0.25">
      <c r="A170" s="106"/>
      <c r="B170" s="254" t="s">
        <v>381</v>
      </c>
      <c r="C170" s="216">
        <v>2210</v>
      </c>
      <c r="D170" s="65">
        <v>344.58</v>
      </c>
      <c r="E170" s="216" t="s">
        <v>22</v>
      </c>
      <c r="F170" s="214" t="s">
        <v>155</v>
      </c>
      <c r="G170" s="256"/>
    </row>
    <row r="171" spans="1:7" ht="22.5" customHeight="1" x14ac:dyDescent="0.25">
      <c r="A171" s="106"/>
      <c r="B171" s="255"/>
      <c r="C171" s="217"/>
      <c r="D171" s="65" t="s">
        <v>398</v>
      </c>
      <c r="E171" s="217"/>
      <c r="F171" s="215"/>
      <c r="G171" s="257"/>
    </row>
    <row r="172" spans="1:7" ht="16.5" customHeight="1" x14ac:dyDescent="0.25">
      <c r="A172" s="106"/>
      <c r="B172" s="254" t="s">
        <v>556</v>
      </c>
      <c r="C172" s="216">
        <v>2210</v>
      </c>
      <c r="D172" s="61">
        <v>309</v>
      </c>
      <c r="E172" s="216" t="s">
        <v>22</v>
      </c>
      <c r="F172" s="214" t="s">
        <v>155</v>
      </c>
      <c r="G172" s="256"/>
    </row>
    <row r="173" spans="1:7" ht="17.25" customHeight="1" x14ac:dyDescent="0.25">
      <c r="A173" s="106"/>
      <c r="B173" s="255"/>
      <c r="C173" s="217"/>
      <c r="D173" s="65" t="s">
        <v>557</v>
      </c>
      <c r="E173" s="217"/>
      <c r="F173" s="215"/>
      <c r="G173" s="257"/>
    </row>
    <row r="174" spans="1:7" ht="17.25" customHeight="1" x14ac:dyDescent="0.25">
      <c r="A174" s="106"/>
      <c r="B174" s="254" t="s">
        <v>573</v>
      </c>
      <c r="C174" s="216">
        <v>2210</v>
      </c>
      <c r="D174" s="61">
        <v>130</v>
      </c>
      <c r="E174" s="216" t="s">
        <v>22</v>
      </c>
      <c r="F174" s="214" t="s">
        <v>155</v>
      </c>
      <c r="G174" s="256"/>
    </row>
    <row r="175" spans="1:7" ht="12.75" customHeight="1" x14ac:dyDescent="0.25">
      <c r="A175" s="106"/>
      <c r="B175" s="255"/>
      <c r="C175" s="217"/>
      <c r="D175" s="65" t="s">
        <v>574</v>
      </c>
      <c r="E175" s="217"/>
      <c r="F175" s="215"/>
      <c r="G175" s="257"/>
    </row>
    <row r="176" spans="1:7" ht="13.5" customHeight="1" x14ac:dyDescent="0.25">
      <c r="A176" s="210"/>
      <c r="B176" s="254" t="s">
        <v>369</v>
      </c>
      <c r="C176" s="216">
        <v>2210</v>
      </c>
      <c r="D176" s="65">
        <v>561.9</v>
      </c>
      <c r="E176" s="216" t="s">
        <v>22</v>
      </c>
      <c r="F176" s="214" t="s">
        <v>155</v>
      </c>
      <c r="G176" s="256"/>
    </row>
    <row r="177" spans="1:7" ht="13.5" customHeight="1" x14ac:dyDescent="0.25">
      <c r="A177" s="211"/>
      <c r="B177" s="255"/>
      <c r="C177" s="217"/>
      <c r="D177" s="65" t="s">
        <v>455</v>
      </c>
      <c r="E177" s="217"/>
      <c r="F177" s="215"/>
      <c r="G177" s="257"/>
    </row>
    <row r="178" spans="1:7" ht="13.5" customHeight="1" x14ac:dyDescent="0.25">
      <c r="A178" s="106"/>
      <c r="B178" s="254" t="s">
        <v>413</v>
      </c>
      <c r="C178" s="216">
        <v>2210</v>
      </c>
      <c r="D178" s="61">
        <v>570</v>
      </c>
      <c r="E178" s="216" t="s">
        <v>22</v>
      </c>
      <c r="F178" s="214" t="s">
        <v>155</v>
      </c>
      <c r="G178" s="256"/>
    </row>
    <row r="179" spans="1:7" ht="13.5" customHeight="1" x14ac:dyDescent="0.25">
      <c r="A179" s="106"/>
      <c r="B179" s="255"/>
      <c r="C179" s="217"/>
      <c r="D179" s="65" t="s">
        <v>414</v>
      </c>
      <c r="E179" s="217"/>
      <c r="F179" s="215"/>
      <c r="G179" s="257"/>
    </row>
    <row r="180" spans="1:7" ht="13.5" customHeight="1" x14ac:dyDescent="0.25">
      <c r="A180" s="106"/>
      <c r="B180" s="254" t="s">
        <v>546</v>
      </c>
      <c r="C180" s="216">
        <v>2210</v>
      </c>
      <c r="D180" s="65">
        <v>2174.52</v>
      </c>
      <c r="E180" s="216" t="s">
        <v>22</v>
      </c>
      <c r="F180" s="214" t="s">
        <v>155</v>
      </c>
      <c r="G180" s="256"/>
    </row>
    <row r="181" spans="1:7" ht="13.5" customHeight="1" x14ac:dyDescent="0.25">
      <c r="A181" s="106"/>
      <c r="B181" s="255"/>
      <c r="C181" s="217"/>
      <c r="D181" s="65" t="s">
        <v>545</v>
      </c>
      <c r="E181" s="217"/>
      <c r="F181" s="215"/>
      <c r="G181" s="257"/>
    </row>
    <row r="182" spans="1:7" ht="13.5" customHeight="1" x14ac:dyDescent="0.25">
      <c r="A182" s="210"/>
      <c r="B182" s="254" t="s">
        <v>370</v>
      </c>
      <c r="C182" s="216">
        <v>2210</v>
      </c>
      <c r="D182" s="61">
        <v>708.66</v>
      </c>
      <c r="E182" s="216" t="s">
        <v>22</v>
      </c>
      <c r="F182" s="214" t="s">
        <v>155</v>
      </c>
      <c r="G182" s="256"/>
    </row>
    <row r="183" spans="1:7" ht="12.75" customHeight="1" x14ac:dyDescent="0.25">
      <c r="A183" s="211"/>
      <c r="B183" s="255"/>
      <c r="C183" s="217"/>
      <c r="D183" s="65" t="s">
        <v>456</v>
      </c>
      <c r="E183" s="217"/>
      <c r="F183" s="215"/>
      <c r="G183" s="257"/>
    </row>
    <row r="184" spans="1:7" ht="12" customHeight="1" x14ac:dyDescent="0.25">
      <c r="A184" s="210"/>
      <c r="B184" s="254" t="s">
        <v>380</v>
      </c>
      <c r="C184" s="216">
        <v>2210</v>
      </c>
      <c r="D184" s="61">
        <v>42</v>
      </c>
      <c r="E184" s="216" t="s">
        <v>22</v>
      </c>
      <c r="F184" s="214" t="s">
        <v>155</v>
      </c>
      <c r="G184" s="256"/>
    </row>
    <row r="185" spans="1:7" ht="12" customHeight="1" x14ac:dyDescent="0.25">
      <c r="A185" s="211"/>
      <c r="B185" s="255"/>
      <c r="C185" s="217"/>
      <c r="D185" s="65" t="s">
        <v>457</v>
      </c>
      <c r="E185" s="217"/>
      <c r="F185" s="215"/>
      <c r="G185" s="257"/>
    </row>
    <row r="186" spans="1:7" ht="12" customHeight="1" x14ac:dyDescent="0.25">
      <c r="A186" s="106"/>
      <c r="B186" s="254" t="s">
        <v>547</v>
      </c>
      <c r="C186" s="216">
        <v>2210</v>
      </c>
      <c r="D186" s="65">
        <v>288.38</v>
      </c>
      <c r="E186" s="216" t="s">
        <v>22</v>
      </c>
      <c r="F186" s="214" t="s">
        <v>155</v>
      </c>
      <c r="G186" s="256"/>
    </row>
    <row r="187" spans="1:7" ht="13.5" customHeight="1" x14ac:dyDescent="0.25">
      <c r="A187" s="106"/>
      <c r="B187" s="255"/>
      <c r="C187" s="217"/>
      <c r="D187" s="65" t="s">
        <v>548</v>
      </c>
      <c r="E187" s="217"/>
      <c r="F187" s="215"/>
      <c r="G187" s="257"/>
    </row>
    <row r="188" spans="1:7" ht="13.5" customHeight="1" x14ac:dyDescent="0.25">
      <c r="A188" s="106"/>
      <c r="B188" s="254" t="s">
        <v>554</v>
      </c>
      <c r="C188" s="216">
        <v>2210</v>
      </c>
      <c r="D188" s="65">
        <v>72.12</v>
      </c>
      <c r="E188" s="216" t="s">
        <v>22</v>
      </c>
      <c r="F188" s="214" t="s">
        <v>155</v>
      </c>
      <c r="G188" s="256"/>
    </row>
    <row r="189" spans="1:7" ht="13.5" customHeight="1" x14ac:dyDescent="0.25">
      <c r="A189" s="106"/>
      <c r="B189" s="255"/>
      <c r="C189" s="217"/>
      <c r="D189" s="65" t="s">
        <v>555</v>
      </c>
      <c r="E189" s="217"/>
      <c r="F189" s="215"/>
      <c r="G189" s="257"/>
    </row>
    <row r="190" spans="1:7" ht="13.5" customHeight="1" x14ac:dyDescent="0.25">
      <c r="A190" s="106"/>
      <c r="B190" s="254" t="s">
        <v>559</v>
      </c>
      <c r="C190" s="216">
        <v>2210</v>
      </c>
      <c r="D190" s="65">
        <v>1962.36</v>
      </c>
      <c r="E190" s="216" t="s">
        <v>22</v>
      </c>
      <c r="F190" s="214" t="s">
        <v>155</v>
      </c>
      <c r="G190" s="256"/>
    </row>
    <row r="191" spans="1:7" ht="25.5" customHeight="1" x14ac:dyDescent="0.25">
      <c r="A191" s="106"/>
      <c r="B191" s="255"/>
      <c r="C191" s="217"/>
      <c r="D191" s="65" t="s">
        <v>558</v>
      </c>
      <c r="E191" s="217"/>
      <c r="F191" s="215"/>
      <c r="G191" s="257"/>
    </row>
    <row r="192" spans="1:7" ht="15.75" customHeight="1" x14ac:dyDescent="0.25">
      <c r="A192" s="106"/>
      <c r="B192" s="254" t="s">
        <v>631</v>
      </c>
      <c r="C192" s="216">
        <v>2210</v>
      </c>
      <c r="D192" s="61">
        <v>3800</v>
      </c>
      <c r="E192" s="216" t="s">
        <v>22</v>
      </c>
      <c r="F192" s="214" t="s">
        <v>155</v>
      </c>
      <c r="G192" s="256"/>
    </row>
    <row r="193" spans="1:7" ht="12.75" customHeight="1" x14ac:dyDescent="0.25">
      <c r="A193" s="106"/>
      <c r="B193" s="255"/>
      <c r="C193" s="217"/>
      <c r="D193" s="65" t="s">
        <v>632</v>
      </c>
      <c r="E193" s="217"/>
      <c r="F193" s="215"/>
      <c r="G193" s="257"/>
    </row>
    <row r="194" spans="1:7" ht="12" customHeight="1" x14ac:dyDescent="0.25">
      <c r="A194" s="210"/>
      <c r="B194" s="254" t="s">
        <v>128</v>
      </c>
      <c r="C194" s="216">
        <v>2210</v>
      </c>
      <c r="D194" s="61">
        <v>750</v>
      </c>
      <c r="E194" s="216" t="s">
        <v>22</v>
      </c>
      <c r="F194" s="214" t="s">
        <v>155</v>
      </c>
      <c r="G194" s="256"/>
    </row>
    <row r="195" spans="1:7" ht="14.25" customHeight="1" x14ac:dyDescent="0.25">
      <c r="A195" s="211"/>
      <c r="B195" s="255"/>
      <c r="C195" s="217"/>
      <c r="D195" s="65" t="s">
        <v>240</v>
      </c>
      <c r="E195" s="217"/>
      <c r="F195" s="215"/>
      <c r="G195" s="257"/>
    </row>
    <row r="196" spans="1:7" ht="14.25" customHeight="1" x14ac:dyDescent="0.25">
      <c r="A196" s="106"/>
      <c r="B196" s="254" t="s">
        <v>544</v>
      </c>
      <c r="C196" s="216">
        <v>2210</v>
      </c>
      <c r="D196" s="61">
        <v>378</v>
      </c>
      <c r="E196" s="216" t="s">
        <v>22</v>
      </c>
      <c r="F196" s="214" t="s">
        <v>155</v>
      </c>
      <c r="G196" s="256"/>
    </row>
    <row r="197" spans="1:7" ht="14.25" customHeight="1" x14ac:dyDescent="0.25">
      <c r="A197" s="106"/>
      <c r="B197" s="255"/>
      <c r="C197" s="217"/>
      <c r="D197" s="65" t="s">
        <v>543</v>
      </c>
      <c r="E197" s="217"/>
      <c r="F197" s="215"/>
      <c r="G197" s="257"/>
    </row>
    <row r="198" spans="1:7" ht="15.75" customHeight="1" x14ac:dyDescent="0.25">
      <c r="A198" s="210"/>
      <c r="B198" s="254" t="s">
        <v>296</v>
      </c>
      <c r="C198" s="216">
        <v>2210</v>
      </c>
      <c r="D198" s="61">
        <v>701.16</v>
      </c>
      <c r="E198" s="216" t="s">
        <v>22</v>
      </c>
      <c r="F198" s="214" t="s">
        <v>155</v>
      </c>
      <c r="G198" s="256"/>
    </row>
    <row r="199" spans="1:7" ht="15.75" customHeight="1" x14ac:dyDescent="0.25">
      <c r="A199" s="211"/>
      <c r="B199" s="255"/>
      <c r="C199" s="217"/>
      <c r="D199" s="65" t="s">
        <v>295</v>
      </c>
      <c r="E199" s="217"/>
      <c r="F199" s="215"/>
      <c r="G199" s="257"/>
    </row>
    <row r="200" spans="1:7" ht="12" customHeight="1" x14ac:dyDescent="0.25">
      <c r="A200" s="210"/>
      <c r="B200" s="254" t="s">
        <v>235</v>
      </c>
      <c r="C200" s="216">
        <v>2210</v>
      </c>
      <c r="D200" s="61">
        <v>1116</v>
      </c>
      <c r="E200" s="216" t="s">
        <v>22</v>
      </c>
      <c r="F200" s="214" t="s">
        <v>155</v>
      </c>
      <c r="G200" s="256"/>
    </row>
    <row r="201" spans="1:7" ht="15" customHeight="1" x14ac:dyDescent="0.25">
      <c r="A201" s="211"/>
      <c r="B201" s="255"/>
      <c r="C201" s="217"/>
      <c r="D201" s="65" t="s">
        <v>241</v>
      </c>
      <c r="E201" s="217"/>
      <c r="F201" s="215"/>
      <c r="G201" s="257"/>
    </row>
    <row r="202" spans="1:7" ht="13.5" customHeight="1" x14ac:dyDescent="0.25">
      <c r="A202" s="210"/>
      <c r="B202" s="254" t="s">
        <v>243</v>
      </c>
      <c r="C202" s="214">
        <v>2210</v>
      </c>
      <c r="D202" s="61">
        <v>100</v>
      </c>
      <c r="E202" s="216" t="s">
        <v>22</v>
      </c>
      <c r="F202" s="214" t="s">
        <v>155</v>
      </c>
      <c r="G202" s="256"/>
    </row>
    <row r="203" spans="1:7" ht="16.5" customHeight="1" x14ac:dyDescent="0.25">
      <c r="A203" s="211"/>
      <c r="B203" s="255"/>
      <c r="C203" s="215"/>
      <c r="D203" s="65" t="s">
        <v>244</v>
      </c>
      <c r="E203" s="217"/>
      <c r="F203" s="215"/>
      <c r="G203" s="257"/>
    </row>
    <row r="204" spans="1:7" ht="16.5" customHeight="1" x14ac:dyDescent="0.25">
      <c r="A204" s="106"/>
      <c r="B204" s="254" t="s">
        <v>291</v>
      </c>
      <c r="C204" s="214">
        <v>2210</v>
      </c>
      <c r="D204" s="65">
        <v>612.12</v>
      </c>
      <c r="E204" s="216" t="s">
        <v>22</v>
      </c>
      <c r="F204" s="214" t="s">
        <v>155</v>
      </c>
      <c r="G204" s="256"/>
    </row>
    <row r="205" spans="1:7" ht="12" customHeight="1" x14ac:dyDescent="0.25">
      <c r="A205" s="106"/>
      <c r="B205" s="255"/>
      <c r="C205" s="215"/>
      <c r="D205" s="65" t="s">
        <v>292</v>
      </c>
      <c r="E205" s="217"/>
      <c r="F205" s="215"/>
      <c r="G205" s="257"/>
    </row>
    <row r="206" spans="1:7" ht="13.5" customHeight="1" x14ac:dyDescent="0.25">
      <c r="A206" s="106"/>
      <c r="B206" s="254" t="s">
        <v>371</v>
      </c>
      <c r="C206" s="214">
        <v>2210</v>
      </c>
      <c r="D206" s="65">
        <v>2830.2</v>
      </c>
      <c r="E206" s="216" t="s">
        <v>22</v>
      </c>
      <c r="F206" s="214" t="s">
        <v>155</v>
      </c>
      <c r="G206" s="256"/>
    </row>
    <row r="207" spans="1:7" ht="13.5" customHeight="1" x14ac:dyDescent="0.25">
      <c r="A207" s="106"/>
      <c r="B207" s="255"/>
      <c r="C207" s="215"/>
      <c r="D207" s="65" t="s">
        <v>399</v>
      </c>
      <c r="E207" s="217"/>
      <c r="F207" s="215"/>
      <c r="G207" s="257"/>
    </row>
    <row r="208" spans="1:7" ht="12" customHeight="1" x14ac:dyDescent="0.25">
      <c r="A208" s="210"/>
      <c r="B208" s="254" t="s">
        <v>116</v>
      </c>
      <c r="C208" s="214">
        <v>2210</v>
      </c>
      <c r="D208" s="61">
        <v>528</v>
      </c>
      <c r="E208" s="216" t="s">
        <v>22</v>
      </c>
      <c r="F208" s="214" t="s">
        <v>155</v>
      </c>
      <c r="G208" s="256"/>
    </row>
    <row r="209" spans="1:7" ht="15" customHeight="1" x14ac:dyDescent="0.25">
      <c r="A209" s="211"/>
      <c r="B209" s="255"/>
      <c r="C209" s="215"/>
      <c r="D209" s="65" t="s">
        <v>562</v>
      </c>
      <c r="E209" s="217"/>
      <c r="F209" s="215"/>
      <c r="G209" s="257"/>
    </row>
    <row r="210" spans="1:7" ht="15" customHeight="1" x14ac:dyDescent="0.25">
      <c r="A210" s="210"/>
      <c r="B210" s="254" t="s">
        <v>488</v>
      </c>
      <c r="C210" s="216">
        <v>2210</v>
      </c>
      <c r="D210" s="62">
        <v>29000</v>
      </c>
      <c r="E210" s="216" t="s">
        <v>22</v>
      </c>
      <c r="F210" s="214" t="s">
        <v>155</v>
      </c>
      <c r="G210" s="256"/>
    </row>
    <row r="211" spans="1:7" ht="28.5" customHeight="1" x14ac:dyDescent="0.25">
      <c r="A211" s="211"/>
      <c r="B211" s="255"/>
      <c r="C211" s="217"/>
      <c r="D211" s="65" t="s">
        <v>489</v>
      </c>
      <c r="E211" s="217"/>
      <c r="F211" s="215"/>
      <c r="G211" s="257"/>
    </row>
    <row r="212" spans="1:7" ht="13.5" customHeight="1" x14ac:dyDescent="0.25">
      <c r="A212" s="210"/>
      <c r="B212" s="254" t="s">
        <v>376</v>
      </c>
      <c r="C212" s="216">
        <v>2210</v>
      </c>
      <c r="D212" s="61">
        <v>96.96</v>
      </c>
      <c r="E212" s="216" t="s">
        <v>22</v>
      </c>
      <c r="F212" s="214" t="s">
        <v>155</v>
      </c>
      <c r="G212" s="256"/>
    </row>
    <row r="213" spans="1:7" ht="14.25" customHeight="1" x14ac:dyDescent="0.25">
      <c r="A213" s="211"/>
      <c r="B213" s="255"/>
      <c r="C213" s="217"/>
      <c r="D213" s="65" t="s">
        <v>458</v>
      </c>
      <c r="E213" s="217"/>
      <c r="F213" s="215"/>
      <c r="G213" s="257"/>
    </row>
    <row r="214" spans="1:7" ht="14.25" customHeight="1" x14ac:dyDescent="0.25">
      <c r="A214" s="210"/>
      <c r="B214" s="254" t="s">
        <v>134</v>
      </c>
      <c r="C214" s="216">
        <v>2210</v>
      </c>
      <c r="D214" s="61">
        <v>166.8</v>
      </c>
      <c r="E214" s="216" t="s">
        <v>22</v>
      </c>
      <c r="F214" s="214" t="s">
        <v>155</v>
      </c>
      <c r="G214" s="256"/>
    </row>
    <row r="215" spans="1:7" ht="14.25" customHeight="1" x14ac:dyDescent="0.25">
      <c r="A215" s="211"/>
      <c r="B215" s="255"/>
      <c r="C215" s="217"/>
      <c r="D215" s="65" t="s">
        <v>118</v>
      </c>
      <c r="E215" s="217"/>
      <c r="F215" s="215"/>
      <c r="G215" s="257"/>
    </row>
    <row r="216" spans="1:7" ht="12.75" customHeight="1" x14ac:dyDescent="0.25">
      <c r="A216" s="210"/>
      <c r="B216" s="258" t="s">
        <v>382</v>
      </c>
      <c r="C216" s="249">
        <v>2210</v>
      </c>
      <c r="D216" s="61">
        <v>29.88</v>
      </c>
      <c r="E216" s="249" t="s">
        <v>22</v>
      </c>
      <c r="F216" s="249" t="s">
        <v>155</v>
      </c>
      <c r="G216" s="256"/>
    </row>
    <row r="217" spans="1:7" ht="12.75" customHeight="1" x14ac:dyDescent="0.25">
      <c r="A217" s="211"/>
      <c r="B217" s="259"/>
      <c r="C217" s="250"/>
      <c r="D217" s="65" t="s">
        <v>459</v>
      </c>
      <c r="E217" s="250"/>
      <c r="F217" s="250"/>
      <c r="G217" s="257"/>
    </row>
    <row r="218" spans="1:7" ht="18" customHeight="1" x14ac:dyDescent="0.25">
      <c r="A218" s="210"/>
      <c r="B218" s="254" t="s">
        <v>285</v>
      </c>
      <c r="C218" s="216">
        <v>2210</v>
      </c>
      <c r="D218" s="61">
        <v>1717.14</v>
      </c>
      <c r="E218" s="216" t="s">
        <v>22</v>
      </c>
      <c r="F218" s="214" t="s">
        <v>155</v>
      </c>
      <c r="G218" s="256"/>
    </row>
    <row r="219" spans="1:7" ht="11.25" customHeight="1" x14ac:dyDescent="0.25">
      <c r="A219" s="211"/>
      <c r="B219" s="255"/>
      <c r="C219" s="217"/>
      <c r="D219" s="65" t="s">
        <v>286</v>
      </c>
      <c r="E219" s="217"/>
      <c r="F219" s="215"/>
      <c r="G219" s="257"/>
    </row>
    <row r="220" spans="1:7" ht="11.25" customHeight="1" x14ac:dyDescent="0.25">
      <c r="A220" s="106"/>
      <c r="B220" s="254" t="s">
        <v>331</v>
      </c>
      <c r="C220" s="216">
        <v>2210</v>
      </c>
      <c r="D220" s="61">
        <v>1246</v>
      </c>
      <c r="E220" s="216" t="s">
        <v>22</v>
      </c>
      <c r="F220" s="214" t="s">
        <v>155</v>
      </c>
      <c r="G220" s="256"/>
    </row>
    <row r="221" spans="1:7" ht="18.75" customHeight="1" x14ac:dyDescent="0.25">
      <c r="A221" s="106"/>
      <c r="B221" s="255"/>
      <c r="C221" s="217"/>
      <c r="D221" s="65" t="s">
        <v>332</v>
      </c>
      <c r="E221" s="217"/>
      <c r="F221" s="215"/>
      <c r="G221" s="257"/>
    </row>
    <row r="222" spans="1:7" ht="13.5" customHeight="1" x14ac:dyDescent="0.25">
      <c r="A222" s="106"/>
      <c r="B222" s="254" t="s">
        <v>493</v>
      </c>
      <c r="C222" s="216">
        <v>2210</v>
      </c>
      <c r="D222" s="61">
        <v>3750</v>
      </c>
      <c r="E222" s="216" t="s">
        <v>22</v>
      </c>
      <c r="F222" s="214" t="s">
        <v>155</v>
      </c>
      <c r="G222" s="256"/>
    </row>
    <row r="223" spans="1:7" ht="13.5" customHeight="1" x14ac:dyDescent="0.25">
      <c r="A223" s="106"/>
      <c r="B223" s="255"/>
      <c r="C223" s="217"/>
      <c r="D223" s="65" t="s">
        <v>494</v>
      </c>
      <c r="E223" s="217"/>
      <c r="F223" s="215"/>
      <c r="G223" s="257"/>
    </row>
    <row r="224" spans="1:7" ht="14.25" customHeight="1" x14ac:dyDescent="0.25">
      <c r="A224" s="210"/>
      <c r="B224" s="254" t="s">
        <v>311</v>
      </c>
      <c r="C224" s="216">
        <v>2210</v>
      </c>
      <c r="D224" s="61">
        <v>495</v>
      </c>
      <c r="E224" s="216" t="s">
        <v>22</v>
      </c>
      <c r="F224" s="214" t="s">
        <v>155</v>
      </c>
      <c r="G224" s="256"/>
    </row>
    <row r="225" spans="1:7" ht="14.25" customHeight="1" x14ac:dyDescent="0.25">
      <c r="A225" s="211"/>
      <c r="B225" s="255"/>
      <c r="C225" s="217"/>
      <c r="D225" s="65" t="s">
        <v>313</v>
      </c>
      <c r="E225" s="217"/>
      <c r="F225" s="215"/>
      <c r="G225" s="257"/>
    </row>
    <row r="226" spans="1:7" ht="14.25" customHeight="1" x14ac:dyDescent="0.25">
      <c r="A226" s="106"/>
      <c r="B226" s="254" t="s">
        <v>426</v>
      </c>
      <c r="C226" s="216">
        <v>2210</v>
      </c>
      <c r="D226" s="61">
        <v>1500</v>
      </c>
      <c r="E226" s="216" t="s">
        <v>22</v>
      </c>
      <c r="F226" s="214" t="s">
        <v>155</v>
      </c>
      <c r="G226" s="256"/>
    </row>
    <row r="227" spans="1:7" ht="14.25" customHeight="1" x14ac:dyDescent="0.25">
      <c r="A227" s="106"/>
      <c r="B227" s="255"/>
      <c r="C227" s="217"/>
      <c r="D227" s="65" t="s">
        <v>193</v>
      </c>
      <c r="E227" s="217"/>
      <c r="F227" s="215"/>
      <c r="G227" s="257"/>
    </row>
    <row r="228" spans="1:7" ht="15" customHeight="1" x14ac:dyDescent="0.25">
      <c r="A228" s="210"/>
      <c r="B228" s="254" t="s">
        <v>507</v>
      </c>
      <c r="C228" s="214">
        <v>2210</v>
      </c>
      <c r="D228" s="61">
        <v>30058.5</v>
      </c>
      <c r="E228" s="216" t="s">
        <v>22</v>
      </c>
      <c r="F228" s="214" t="s">
        <v>155</v>
      </c>
      <c r="G228" s="256"/>
    </row>
    <row r="229" spans="1:7" ht="13.5" customHeight="1" x14ac:dyDescent="0.25">
      <c r="A229" s="211"/>
      <c r="B229" s="255"/>
      <c r="C229" s="215"/>
      <c r="D229" s="65" t="s">
        <v>508</v>
      </c>
      <c r="E229" s="217"/>
      <c r="F229" s="215"/>
      <c r="G229" s="257"/>
    </row>
    <row r="230" spans="1:7" ht="14.25" customHeight="1" x14ac:dyDescent="0.25">
      <c r="A230" s="210"/>
      <c r="B230" s="254" t="s">
        <v>553</v>
      </c>
      <c r="C230" s="214">
        <v>2210</v>
      </c>
      <c r="D230" s="62">
        <v>2519.6999999999998</v>
      </c>
      <c r="E230" s="216" t="s">
        <v>22</v>
      </c>
      <c r="F230" s="214" t="s">
        <v>155</v>
      </c>
      <c r="G230" s="256"/>
    </row>
    <row r="231" spans="1:7" ht="12.75" customHeight="1" x14ac:dyDescent="0.25">
      <c r="A231" s="211"/>
      <c r="B231" s="255"/>
      <c r="C231" s="215"/>
      <c r="D231" s="65" t="s">
        <v>119</v>
      </c>
      <c r="E231" s="217"/>
      <c r="F231" s="215"/>
      <c r="G231" s="257"/>
    </row>
    <row r="232" spans="1:7" ht="12.75" customHeight="1" x14ac:dyDescent="0.25">
      <c r="A232" s="210"/>
      <c r="B232" s="254" t="s">
        <v>233</v>
      </c>
      <c r="C232" s="214">
        <v>2210</v>
      </c>
      <c r="D232" s="61">
        <v>250</v>
      </c>
      <c r="E232" s="216" t="s">
        <v>22</v>
      </c>
      <c r="F232" s="214" t="s">
        <v>155</v>
      </c>
      <c r="G232" s="256"/>
    </row>
    <row r="233" spans="1:7" ht="12.75" customHeight="1" x14ac:dyDescent="0.25">
      <c r="A233" s="211"/>
      <c r="B233" s="255"/>
      <c r="C233" s="215"/>
      <c r="D233" s="65" t="s">
        <v>234</v>
      </c>
      <c r="E233" s="217"/>
      <c r="F233" s="215"/>
      <c r="G233" s="257"/>
    </row>
    <row r="234" spans="1:7" ht="18" customHeight="1" x14ac:dyDescent="0.25">
      <c r="A234" s="106"/>
      <c r="B234" s="254" t="s">
        <v>436</v>
      </c>
      <c r="C234" s="214">
        <v>2210</v>
      </c>
      <c r="D234" s="61">
        <v>11330</v>
      </c>
      <c r="E234" s="216" t="s">
        <v>22</v>
      </c>
      <c r="F234" s="214" t="s">
        <v>155</v>
      </c>
      <c r="G234" s="256"/>
    </row>
    <row r="235" spans="1:7" ht="37.5" customHeight="1" x14ac:dyDescent="0.25">
      <c r="A235" s="106"/>
      <c r="B235" s="255"/>
      <c r="C235" s="215"/>
      <c r="D235" s="65" t="s">
        <v>435</v>
      </c>
      <c r="E235" s="217"/>
      <c r="F235" s="215"/>
      <c r="G235" s="257"/>
    </row>
    <row r="236" spans="1:7" ht="12.75" customHeight="1" x14ac:dyDescent="0.25">
      <c r="A236" s="106"/>
      <c r="B236" s="254" t="s">
        <v>624</v>
      </c>
      <c r="C236" s="214">
        <v>2210</v>
      </c>
      <c r="D236" s="61">
        <v>1524</v>
      </c>
      <c r="E236" s="216" t="s">
        <v>22</v>
      </c>
      <c r="F236" s="214" t="s">
        <v>155</v>
      </c>
      <c r="G236" s="256"/>
    </row>
    <row r="237" spans="1:7" ht="12.75" customHeight="1" x14ac:dyDescent="0.25">
      <c r="A237" s="106"/>
      <c r="B237" s="255"/>
      <c r="C237" s="215"/>
      <c r="D237" s="65" t="s">
        <v>625</v>
      </c>
      <c r="E237" s="217"/>
      <c r="F237" s="215"/>
      <c r="G237" s="257"/>
    </row>
    <row r="238" spans="1:7" ht="14.25" customHeight="1" x14ac:dyDescent="0.25">
      <c r="A238" s="210"/>
      <c r="B238" s="254" t="s">
        <v>374</v>
      </c>
      <c r="C238" s="216">
        <v>2210</v>
      </c>
      <c r="D238" s="62">
        <v>214.8</v>
      </c>
      <c r="E238" s="216" t="s">
        <v>22</v>
      </c>
      <c r="F238" s="214" t="s">
        <v>155</v>
      </c>
      <c r="G238" s="256"/>
    </row>
    <row r="239" spans="1:7" ht="15" customHeight="1" x14ac:dyDescent="0.25">
      <c r="A239" s="211"/>
      <c r="B239" s="255"/>
      <c r="C239" s="217"/>
      <c r="D239" s="65" t="s">
        <v>460</v>
      </c>
      <c r="E239" s="217"/>
      <c r="F239" s="215"/>
      <c r="G239" s="257"/>
    </row>
    <row r="240" spans="1:7" ht="12.75" customHeight="1" x14ac:dyDescent="0.25">
      <c r="A240" s="210"/>
      <c r="B240" s="254" t="s">
        <v>626</v>
      </c>
      <c r="C240" s="216">
        <v>2210</v>
      </c>
      <c r="D240" s="62">
        <v>842.4</v>
      </c>
      <c r="E240" s="216" t="s">
        <v>22</v>
      </c>
      <c r="F240" s="214" t="s">
        <v>155</v>
      </c>
      <c r="G240" s="256"/>
    </row>
    <row r="241" spans="1:7" ht="13.5" customHeight="1" x14ac:dyDescent="0.25">
      <c r="A241" s="211"/>
      <c r="B241" s="255"/>
      <c r="C241" s="217"/>
      <c r="D241" s="65" t="s">
        <v>81</v>
      </c>
      <c r="E241" s="217"/>
      <c r="F241" s="215"/>
      <c r="G241" s="257"/>
    </row>
    <row r="242" spans="1:7" ht="12.75" customHeight="1" x14ac:dyDescent="0.25">
      <c r="A242" s="210"/>
      <c r="B242" s="254" t="s">
        <v>627</v>
      </c>
      <c r="C242" s="216">
        <v>2210</v>
      </c>
      <c r="D242" s="61">
        <v>459.6</v>
      </c>
      <c r="E242" s="216" t="s">
        <v>22</v>
      </c>
      <c r="F242" s="214" t="s">
        <v>155</v>
      </c>
      <c r="G242" s="256"/>
    </row>
    <row r="243" spans="1:7" ht="14.25" customHeight="1" x14ac:dyDescent="0.25">
      <c r="A243" s="211"/>
      <c r="B243" s="255"/>
      <c r="C243" s="217"/>
      <c r="D243" s="65" t="s">
        <v>628</v>
      </c>
      <c r="E243" s="217"/>
      <c r="F243" s="215"/>
      <c r="G243" s="257"/>
    </row>
    <row r="244" spans="1:7" ht="15" customHeight="1" x14ac:dyDescent="0.25">
      <c r="A244" s="210"/>
      <c r="B244" s="254" t="s">
        <v>378</v>
      </c>
      <c r="C244" s="216">
        <v>2210</v>
      </c>
      <c r="D244" s="61">
        <v>3860.4</v>
      </c>
      <c r="E244" s="216" t="s">
        <v>22</v>
      </c>
      <c r="F244" s="214" t="s">
        <v>155</v>
      </c>
      <c r="G244" s="260"/>
    </row>
    <row r="245" spans="1:7" ht="15" customHeight="1" x14ac:dyDescent="0.25">
      <c r="A245" s="211"/>
      <c r="B245" s="255"/>
      <c r="C245" s="217"/>
      <c r="D245" s="65" t="s">
        <v>461</v>
      </c>
      <c r="E245" s="217"/>
      <c r="F245" s="215"/>
      <c r="G245" s="261"/>
    </row>
    <row r="246" spans="1:7" ht="15" customHeight="1" x14ac:dyDescent="0.25">
      <c r="A246" s="106"/>
      <c r="B246" s="254" t="s">
        <v>401</v>
      </c>
      <c r="C246" s="216">
        <v>2210</v>
      </c>
      <c r="D246" s="65">
        <v>455.76</v>
      </c>
      <c r="E246" s="216" t="s">
        <v>22</v>
      </c>
      <c r="F246" s="214" t="s">
        <v>155</v>
      </c>
      <c r="G246" s="260"/>
    </row>
    <row r="247" spans="1:7" ht="15" customHeight="1" x14ac:dyDescent="0.25">
      <c r="A247" s="106"/>
      <c r="B247" s="255"/>
      <c r="C247" s="217"/>
      <c r="D247" s="65" t="s">
        <v>400</v>
      </c>
      <c r="E247" s="217"/>
      <c r="F247" s="215"/>
      <c r="G247" s="261"/>
    </row>
    <row r="248" spans="1:7" ht="18" customHeight="1" x14ac:dyDescent="0.25">
      <c r="A248" s="210"/>
      <c r="B248" s="254" t="s">
        <v>514</v>
      </c>
      <c r="C248" s="216">
        <v>2210</v>
      </c>
      <c r="D248" s="62">
        <v>17073.900000000001</v>
      </c>
      <c r="E248" s="216" t="s">
        <v>22</v>
      </c>
      <c r="F248" s="214" t="s">
        <v>155</v>
      </c>
      <c r="G248" s="256"/>
    </row>
    <row r="249" spans="1:7" ht="27" customHeight="1" x14ac:dyDescent="0.25">
      <c r="A249" s="211"/>
      <c r="B249" s="255"/>
      <c r="C249" s="217"/>
      <c r="D249" s="65" t="s">
        <v>515</v>
      </c>
      <c r="E249" s="217"/>
      <c r="F249" s="215"/>
      <c r="G249" s="257"/>
    </row>
    <row r="250" spans="1:7" ht="14.25" customHeight="1" x14ac:dyDescent="0.25">
      <c r="A250" s="210"/>
      <c r="B250" s="254" t="s">
        <v>539</v>
      </c>
      <c r="C250" s="214">
        <v>2210</v>
      </c>
      <c r="D250" s="61">
        <v>189.96</v>
      </c>
      <c r="E250" s="216" t="s">
        <v>22</v>
      </c>
      <c r="F250" s="214" t="s">
        <v>155</v>
      </c>
      <c r="G250" s="256"/>
    </row>
    <row r="251" spans="1:7" ht="28.5" customHeight="1" x14ac:dyDescent="0.25">
      <c r="A251" s="211"/>
      <c r="B251" s="255"/>
      <c r="C251" s="215"/>
      <c r="D251" s="65" t="s">
        <v>540</v>
      </c>
      <c r="E251" s="217"/>
      <c r="F251" s="215"/>
      <c r="G251" s="257"/>
    </row>
    <row r="252" spans="1:7" ht="19.5" customHeight="1" x14ac:dyDescent="0.25">
      <c r="A252" s="210"/>
      <c r="B252" s="254" t="s">
        <v>629</v>
      </c>
      <c r="C252" s="214">
        <v>2210</v>
      </c>
      <c r="D252" s="62">
        <v>988.8</v>
      </c>
      <c r="E252" s="216" t="s">
        <v>22</v>
      </c>
      <c r="F252" s="214" t="s">
        <v>155</v>
      </c>
      <c r="G252" s="256"/>
    </row>
    <row r="253" spans="1:7" ht="23.25" customHeight="1" x14ac:dyDescent="0.25">
      <c r="A253" s="211"/>
      <c r="B253" s="255"/>
      <c r="C253" s="215"/>
      <c r="D253" s="65" t="s">
        <v>630</v>
      </c>
      <c r="E253" s="217"/>
      <c r="F253" s="215"/>
      <c r="G253" s="257"/>
    </row>
    <row r="254" spans="1:7" ht="13.5" customHeight="1" x14ac:dyDescent="0.25">
      <c r="A254" s="262"/>
      <c r="B254" s="254" t="s">
        <v>377</v>
      </c>
      <c r="C254" s="214">
        <v>2210</v>
      </c>
      <c r="D254" s="61">
        <v>39.659999999999997</v>
      </c>
      <c r="E254" s="216" t="s">
        <v>22</v>
      </c>
      <c r="F254" s="214" t="s">
        <v>155</v>
      </c>
      <c r="G254" s="256"/>
    </row>
    <row r="255" spans="1:7" ht="15.75" customHeight="1" x14ac:dyDescent="0.25">
      <c r="A255" s="263"/>
      <c r="B255" s="255"/>
      <c r="C255" s="215"/>
      <c r="D255" s="65" t="s">
        <v>464</v>
      </c>
      <c r="E255" s="217"/>
      <c r="F255" s="215"/>
      <c r="G255" s="257"/>
    </row>
    <row r="256" spans="1:7" ht="12" customHeight="1" x14ac:dyDescent="0.25">
      <c r="A256" s="262"/>
      <c r="B256" s="254" t="s">
        <v>551</v>
      </c>
      <c r="C256" s="214">
        <v>2210</v>
      </c>
      <c r="D256" s="200">
        <v>320.39999999999998</v>
      </c>
      <c r="E256" s="216" t="s">
        <v>22</v>
      </c>
      <c r="F256" s="214" t="s">
        <v>155</v>
      </c>
      <c r="G256" s="256"/>
    </row>
    <row r="257" spans="1:8" ht="13.5" customHeight="1" x14ac:dyDescent="0.25">
      <c r="A257" s="263"/>
      <c r="B257" s="255"/>
      <c r="C257" s="215"/>
      <c r="D257" s="90" t="s">
        <v>552</v>
      </c>
      <c r="E257" s="217"/>
      <c r="F257" s="215"/>
      <c r="G257" s="257"/>
    </row>
    <row r="258" spans="1:8" ht="15" customHeight="1" x14ac:dyDescent="0.25">
      <c r="A258" s="264"/>
      <c r="B258" s="254" t="s">
        <v>321</v>
      </c>
      <c r="C258" s="214">
        <v>2210</v>
      </c>
      <c r="D258" s="200">
        <v>422.84</v>
      </c>
      <c r="E258" s="216" t="s">
        <v>22</v>
      </c>
      <c r="F258" s="214" t="s">
        <v>155</v>
      </c>
      <c r="G258" s="256"/>
    </row>
    <row r="259" spans="1:8" ht="26.25" customHeight="1" x14ac:dyDescent="0.25">
      <c r="A259" s="265"/>
      <c r="B259" s="255"/>
      <c r="C259" s="215"/>
      <c r="D259" s="90" t="s">
        <v>322</v>
      </c>
      <c r="E259" s="217"/>
      <c r="F259" s="215"/>
      <c r="G259" s="257"/>
    </row>
    <row r="260" spans="1:8" ht="17.25" customHeight="1" x14ac:dyDescent="0.25">
      <c r="A260" s="134"/>
      <c r="B260" s="244" t="s">
        <v>23</v>
      </c>
      <c r="C260" s="245"/>
      <c r="D260" s="5">
        <f>D261+D281+D263+D265+D267+D269+D271+D275+D277+D279+D273</f>
        <v>55279.090000000004</v>
      </c>
      <c r="E260" s="127"/>
      <c r="F260" s="128"/>
      <c r="G260" s="129"/>
    </row>
    <row r="261" spans="1:8" ht="15.75" customHeight="1" x14ac:dyDescent="0.25">
      <c r="A261" s="210"/>
      <c r="B261" s="254" t="s">
        <v>231</v>
      </c>
      <c r="C261" s="216">
        <v>2210</v>
      </c>
      <c r="D261" s="62">
        <v>664</v>
      </c>
      <c r="E261" s="216" t="s">
        <v>22</v>
      </c>
      <c r="F261" s="214" t="s">
        <v>155</v>
      </c>
      <c r="G261" s="256"/>
      <c r="H261" s="31"/>
    </row>
    <row r="262" spans="1:8" ht="27" customHeight="1" x14ac:dyDescent="0.25">
      <c r="A262" s="211"/>
      <c r="B262" s="255"/>
      <c r="C262" s="217"/>
      <c r="D262" s="65" t="s">
        <v>232</v>
      </c>
      <c r="E262" s="217"/>
      <c r="F262" s="215"/>
      <c r="G262" s="257"/>
      <c r="H262" s="31"/>
    </row>
    <row r="263" spans="1:8" ht="17.25" customHeight="1" x14ac:dyDescent="0.25">
      <c r="A263" s="106"/>
      <c r="B263" s="254" t="s">
        <v>289</v>
      </c>
      <c r="C263" s="216">
        <v>2210</v>
      </c>
      <c r="D263" s="65">
        <v>3134.22</v>
      </c>
      <c r="E263" s="216" t="s">
        <v>22</v>
      </c>
      <c r="F263" s="214" t="s">
        <v>155</v>
      </c>
      <c r="G263" s="256"/>
      <c r="H263" s="31"/>
    </row>
    <row r="264" spans="1:8" ht="42" customHeight="1" x14ac:dyDescent="0.25">
      <c r="A264" s="126"/>
      <c r="B264" s="255"/>
      <c r="C264" s="217"/>
      <c r="D264" s="65" t="s">
        <v>290</v>
      </c>
      <c r="E264" s="217"/>
      <c r="F264" s="215"/>
      <c r="G264" s="257"/>
      <c r="H264" s="31"/>
    </row>
    <row r="265" spans="1:8" ht="21" customHeight="1" x14ac:dyDescent="0.25">
      <c r="A265" s="106"/>
      <c r="B265" s="254" t="s">
        <v>312</v>
      </c>
      <c r="C265" s="216">
        <v>2210</v>
      </c>
      <c r="D265" s="61">
        <v>5618</v>
      </c>
      <c r="E265" s="216" t="s">
        <v>22</v>
      </c>
      <c r="F265" s="214" t="s">
        <v>155</v>
      </c>
      <c r="G265" s="256"/>
      <c r="H265" s="31"/>
    </row>
    <row r="266" spans="1:8" ht="35.25" customHeight="1" x14ac:dyDescent="0.25">
      <c r="A266" s="126"/>
      <c r="B266" s="255"/>
      <c r="C266" s="217"/>
      <c r="D266" s="65" t="s">
        <v>314</v>
      </c>
      <c r="E266" s="217"/>
      <c r="F266" s="215"/>
      <c r="G266" s="257"/>
      <c r="H266" s="31"/>
    </row>
    <row r="267" spans="1:8" ht="39.75" customHeight="1" x14ac:dyDescent="0.25">
      <c r="A267" s="106"/>
      <c r="B267" s="254" t="s">
        <v>363</v>
      </c>
      <c r="C267" s="216">
        <v>2210</v>
      </c>
      <c r="D267" s="61">
        <v>25926</v>
      </c>
      <c r="E267" s="216" t="s">
        <v>22</v>
      </c>
      <c r="F267" s="214" t="s">
        <v>155</v>
      </c>
      <c r="G267" s="256"/>
      <c r="H267" s="31"/>
    </row>
    <row r="268" spans="1:8" ht="46.5" customHeight="1" x14ac:dyDescent="0.25">
      <c r="A268" s="126"/>
      <c r="B268" s="255"/>
      <c r="C268" s="217"/>
      <c r="D268" s="65" t="s">
        <v>364</v>
      </c>
      <c r="E268" s="217"/>
      <c r="F268" s="215"/>
      <c r="G268" s="257"/>
      <c r="H268" s="31"/>
    </row>
    <row r="269" spans="1:8" ht="21" customHeight="1" x14ac:dyDescent="0.25">
      <c r="A269" s="106"/>
      <c r="B269" s="254" t="s">
        <v>404</v>
      </c>
      <c r="C269" s="216">
        <v>2210</v>
      </c>
      <c r="D269" s="65">
        <v>2334.12</v>
      </c>
      <c r="E269" s="216" t="s">
        <v>22</v>
      </c>
      <c r="F269" s="214" t="s">
        <v>155</v>
      </c>
      <c r="G269" s="256"/>
      <c r="H269" s="31"/>
    </row>
    <row r="270" spans="1:8" ht="39" customHeight="1" x14ac:dyDescent="0.25">
      <c r="A270" s="106"/>
      <c r="B270" s="255"/>
      <c r="C270" s="217"/>
      <c r="D270" s="65" t="s">
        <v>403</v>
      </c>
      <c r="E270" s="217"/>
      <c r="F270" s="215"/>
      <c r="G270" s="257"/>
      <c r="H270" s="31"/>
    </row>
    <row r="271" spans="1:8" ht="30" customHeight="1" x14ac:dyDescent="0.25">
      <c r="A271" s="106"/>
      <c r="B271" s="254" t="s">
        <v>634</v>
      </c>
      <c r="C271" s="216">
        <v>2210</v>
      </c>
      <c r="D271" s="61">
        <v>778.5</v>
      </c>
      <c r="E271" s="216" t="s">
        <v>22</v>
      </c>
      <c r="F271" s="214" t="s">
        <v>155</v>
      </c>
      <c r="G271" s="256"/>
      <c r="H271" s="31"/>
    </row>
    <row r="272" spans="1:8" ht="26.25" customHeight="1" x14ac:dyDescent="0.25">
      <c r="A272" s="106"/>
      <c r="B272" s="255"/>
      <c r="C272" s="217"/>
      <c r="D272" s="65" t="s">
        <v>419</v>
      </c>
      <c r="E272" s="217"/>
      <c r="F272" s="215"/>
      <c r="G272" s="257"/>
      <c r="H272" s="31"/>
    </row>
    <row r="273" spans="1:8" ht="21" customHeight="1" x14ac:dyDescent="0.25">
      <c r="A273" s="106"/>
      <c r="B273" s="254" t="s">
        <v>537</v>
      </c>
      <c r="C273" s="216">
        <v>2210</v>
      </c>
      <c r="D273" s="61">
        <v>362</v>
      </c>
      <c r="E273" s="216" t="s">
        <v>22</v>
      </c>
      <c r="F273" s="214" t="s">
        <v>155</v>
      </c>
      <c r="G273" s="256"/>
      <c r="H273" s="31"/>
    </row>
    <row r="274" spans="1:8" ht="23.25" customHeight="1" x14ac:dyDescent="0.25">
      <c r="A274" s="106"/>
      <c r="B274" s="255"/>
      <c r="C274" s="217"/>
      <c r="D274" s="65" t="s">
        <v>538</v>
      </c>
      <c r="E274" s="217"/>
      <c r="F274" s="215"/>
      <c r="G274" s="257"/>
      <c r="H274" s="31"/>
    </row>
    <row r="275" spans="1:8" ht="26.25" customHeight="1" x14ac:dyDescent="0.25">
      <c r="A275" s="106"/>
      <c r="B275" s="254" t="s">
        <v>431</v>
      </c>
      <c r="C275" s="216">
        <v>2210</v>
      </c>
      <c r="D275" s="65">
        <v>3740.25</v>
      </c>
      <c r="E275" s="216" t="s">
        <v>22</v>
      </c>
      <c r="F275" s="214" t="s">
        <v>155</v>
      </c>
      <c r="G275" s="256"/>
      <c r="H275" s="31"/>
    </row>
    <row r="276" spans="1:8" ht="19.5" customHeight="1" x14ac:dyDescent="0.25">
      <c r="A276" s="106"/>
      <c r="B276" s="255"/>
      <c r="C276" s="217"/>
      <c r="D276" s="65" t="s">
        <v>432</v>
      </c>
      <c r="E276" s="217"/>
      <c r="F276" s="215"/>
      <c r="G276" s="257"/>
      <c r="H276" s="31"/>
    </row>
    <row r="277" spans="1:8" ht="19.5" customHeight="1" x14ac:dyDescent="0.25">
      <c r="A277" s="106"/>
      <c r="B277" s="254" t="s">
        <v>499</v>
      </c>
      <c r="C277" s="216">
        <v>2210</v>
      </c>
      <c r="D277" s="61">
        <v>2460</v>
      </c>
      <c r="E277" s="216" t="s">
        <v>22</v>
      </c>
      <c r="F277" s="214" t="s">
        <v>155</v>
      </c>
      <c r="G277" s="256"/>
      <c r="H277" s="31"/>
    </row>
    <row r="278" spans="1:8" ht="20.25" customHeight="1" x14ac:dyDescent="0.25">
      <c r="A278" s="106"/>
      <c r="B278" s="255"/>
      <c r="C278" s="217"/>
      <c r="D278" s="65" t="s">
        <v>500</v>
      </c>
      <c r="E278" s="217"/>
      <c r="F278" s="215"/>
      <c r="G278" s="257"/>
      <c r="H278" s="31"/>
    </row>
    <row r="279" spans="1:8" ht="19.5" customHeight="1" x14ac:dyDescent="0.25">
      <c r="A279" s="106"/>
      <c r="B279" s="254" t="s">
        <v>505</v>
      </c>
      <c r="C279" s="216">
        <v>2210</v>
      </c>
      <c r="D279" s="61">
        <v>4182</v>
      </c>
      <c r="E279" s="216" t="s">
        <v>22</v>
      </c>
      <c r="F279" s="214" t="s">
        <v>155</v>
      </c>
      <c r="G279" s="256"/>
      <c r="H279" s="31"/>
    </row>
    <row r="280" spans="1:8" ht="19.5" customHeight="1" x14ac:dyDescent="0.25">
      <c r="A280" s="106"/>
      <c r="B280" s="255"/>
      <c r="C280" s="217"/>
      <c r="D280" s="65" t="s">
        <v>506</v>
      </c>
      <c r="E280" s="217"/>
      <c r="F280" s="215"/>
      <c r="G280" s="257"/>
      <c r="H280" s="31"/>
    </row>
    <row r="281" spans="1:8" ht="16.5" customHeight="1" x14ac:dyDescent="0.25">
      <c r="A281" s="210"/>
      <c r="B281" s="254" t="s">
        <v>239</v>
      </c>
      <c r="C281" s="216">
        <v>2210</v>
      </c>
      <c r="D281" s="61">
        <v>6080</v>
      </c>
      <c r="E281" s="216" t="s">
        <v>22</v>
      </c>
      <c r="F281" s="214" t="s">
        <v>155</v>
      </c>
      <c r="G281" s="256"/>
      <c r="H281" s="31"/>
    </row>
    <row r="282" spans="1:8" ht="19.5" customHeight="1" x14ac:dyDescent="0.25">
      <c r="A282" s="211"/>
      <c r="B282" s="255"/>
      <c r="C282" s="217"/>
      <c r="D282" s="65" t="s">
        <v>242</v>
      </c>
      <c r="E282" s="217"/>
      <c r="F282" s="215"/>
      <c r="G282" s="257"/>
      <c r="H282" s="31"/>
    </row>
    <row r="283" spans="1:8" ht="14.25" customHeight="1" x14ac:dyDescent="0.25">
      <c r="A283" s="121"/>
      <c r="B283" s="244" t="s">
        <v>26</v>
      </c>
      <c r="C283" s="245"/>
      <c r="D283" s="36">
        <f>D284</f>
        <v>5520</v>
      </c>
      <c r="E283" s="135"/>
      <c r="F283" s="4"/>
      <c r="G283" s="136"/>
    </row>
    <row r="284" spans="1:8" ht="14.25" customHeight="1" x14ac:dyDescent="0.25">
      <c r="A284" s="210"/>
      <c r="B284" s="254" t="s">
        <v>579</v>
      </c>
      <c r="C284" s="216">
        <v>2210</v>
      </c>
      <c r="D284" s="62">
        <v>5520</v>
      </c>
      <c r="E284" s="216" t="s">
        <v>22</v>
      </c>
      <c r="F284" s="214" t="s">
        <v>155</v>
      </c>
      <c r="G284" s="256"/>
    </row>
    <row r="285" spans="1:8" ht="13.5" customHeight="1" x14ac:dyDescent="0.25">
      <c r="A285" s="211"/>
      <c r="B285" s="255"/>
      <c r="C285" s="217"/>
      <c r="D285" s="60" t="s">
        <v>580</v>
      </c>
      <c r="E285" s="217"/>
      <c r="F285" s="215"/>
      <c r="G285" s="257"/>
    </row>
    <row r="286" spans="1:8" ht="14.25" customHeight="1" x14ac:dyDescent="0.25">
      <c r="A286" s="130"/>
      <c r="B286" s="266" t="s">
        <v>277</v>
      </c>
      <c r="C286" s="267"/>
      <c r="D286" s="137">
        <f>D287+D289+D295+D297+D301+D291+D299+D293</f>
        <v>30170.720000000001</v>
      </c>
      <c r="E286" s="138"/>
      <c r="F286" s="138"/>
      <c r="G286" s="139"/>
    </row>
    <row r="287" spans="1:8" ht="34.5" customHeight="1" x14ac:dyDescent="0.25">
      <c r="A287" s="210"/>
      <c r="B287" s="254" t="s">
        <v>280</v>
      </c>
      <c r="C287" s="216">
        <v>2210</v>
      </c>
      <c r="D287" s="83">
        <v>2490</v>
      </c>
      <c r="E287" s="216" t="s">
        <v>22</v>
      </c>
      <c r="F287" s="214" t="s">
        <v>155</v>
      </c>
      <c r="G287" s="256"/>
    </row>
    <row r="288" spans="1:8" ht="24.75" customHeight="1" x14ac:dyDescent="0.25">
      <c r="A288" s="211"/>
      <c r="B288" s="255"/>
      <c r="C288" s="217"/>
      <c r="D288" s="94" t="s">
        <v>282</v>
      </c>
      <c r="E288" s="217"/>
      <c r="F288" s="215"/>
      <c r="G288" s="257"/>
    </row>
    <row r="289" spans="1:7" ht="15.75" customHeight="1" x14ac:dyDescent="0.25">
      <c r="A289" s="210"/>
      <c r="B289" s="254" t="s">
        <v>278</v>
      </c>
      <c r="C289" s="216">
        <v>2210</v>
      </c>
      <c r="D289" s="84">
        <v>3100</v>
      </c>
      <c r="E289" s="216" t="s">
        <v>22</v>
      </c>
      <c r="F289" s="214" t="s">
        <v>155</v>
      </c>
      <c r="G289" s="256"/>
    </row>
    <row r="290" spans="1:7" ht="26.25" customHeight="1" x14ac:dyDescent="0.25">
      <c r="A290" s="211"/>
      <c r="B290" s="255"/>
      <c r="C290" s="217"/>
      <c r="D290" s="94" t="s">
        <v>283</v>
      </c>
      <c r="E290" s="217"/>
      <c r="F290" s="215"/>
      <c r="G290" s="257"/>
    </row>
    <row r="291" spans="1:7" ht="15" customHeight="1" x14ac:dyDescent="0.25">
      <c r="A291" s="106"/>
      <c r="B291" s="212" t="s">
        <v>504</v>
      </c>
      <c r="C291" s="216">
        <v>2210</v>
      </c>
      <c r="D291" s="84">
        <v>2000</v>
      </c>
      <c r="E291" s="216" t="s">
        <v>22</v>
      </c>
      <c r="F291" s="214" t="s">
        <v>155</v>
      </c>
      <c r="G291" s="256"/>
    </row>
    <row r="292" spans="1:7" ht="14.25" customHeight="1" x14ac:dyDescent="0.25">
      <c r="A292" s="106"/>
      <c r="B292" s="213"/>
      <c r="C292" s="217"/>
      <c r="D292" s="94" t="s">
        <v>95</v>
      </c>
      <c r="E292" s="217"/>
      <c r="F292" s="215"/>
      <c r="G292" s="257"/>
    </row>
    <row r="293" spans="1:7" ht="14.25" customHeight="1" x14ac:dyDescent="0.25">
      <c r="A293" s="106"/>
      <c r="B293" s="212" t="s">
        <v>601</v>
      </c>
      <c r="C293" s="216">
        <v>2210</v>
      </c>
      <c r="D293" s="84">
        <v>272</v>
      </c>
      <c r="E293" s="216" t="s">
        <v>22</v>
      </c>
      <c r="F293" s="214" t="s">
        <v>155</v>
      </c>
      <c r="G293" s="256"/>
    </row>
    <row r="294" spans="1:7" ht="14.25" customHeight="1" x14ac:dyDescent="0.25">
      <c r="A294" s="106"/>
      <c r="B294" s="213"/>
      <c r="C294" s="217"/>
      <c r="D294" s="94" t="s">
        <v>602</v>
      </c>
      <c r="E294" s="217"/>
      <c r="F294" s="215"/>
      <c r="G294" s="257"/>
    </row>
    <row r="295" spans="1:7" ht="13.5" customHeight="1" x14ac:dyDescent="0.25">
      <c r="A295" s="210"/>
      <c r="B295" s="212" t="s">
        <v>279</v>
      </c>
      <c r="C295" s="216">
        <v>2210</v>
      </c>
      <c r="D295" s="84">
        <v>1200</v>
      </c>
      <c r="E295" s="216" t="s">
        <v>22</v>
      </c>
      <c r="F295" s="214" t="s">
        <v>155</v>
      </c>
      <c r="G295" s="256"/>
    </row>
    <row r="296" spans="1:7" ht="12.75" customHeight="1" x14ac:dyDescent="0.25">
      <c r="A296" s="211"/>
      <c r="B296" s="213"/>
      <c r="C296" s="217"/>
      <c r="D296" s="94" t="s">
        <v>284</v>
      </c>
      <c r="E296" s="217"/>
      <c r="F296" s="215"/>
      <c r="G296" s="257"/>
    </row>
    <row r="297" spans="1:7" ht="24" customHeight="1" x14ac:dyDescent="0.25">
      <c r="A297" s="210"/>
      <c r="B297" s="212" t="s">
        <v>297</v>
      </c>
      <c r="C297" s="216">
        <v>2210</v>
      </c>
      <c r="D297" s="94">
        <v>20454.72</v>
      </c>
      <c r="E297" s="216" t="s">
        <v>22</v>
      </c>
      <c r="F297" s="214" t="s">
        <v>155</v>
      </c>
      <c r="G297" s="256"/>
    </row>
    <row r="298" spans="1:7" ht="63" customHeight="1" x14ac:dyDescent="0.25">
      <c r="A298" s="211"/>
      <c r="B298" s="213"/>
      <c r="C298" s="217"/>
      <c r="D298" s="94" t="s">
        <v>298</v>
      </c>
      <c r="E298" s="217"/>
      <c r="F298" s="215"/>
      <c r="G298" s="257"/>
    </row>
    <row r="299" spans="1:7" ht="34.5" customHeight="1" x14ac:dyDescent="0.25">
      <c r="A299" s="106"/>
      <c r="B299" s="212" t="s">
        <v>302</v>
      </c>
      <c r="C299" s="216">
        <v>2210</v>
      </c>
      <c r="D299" s="84">
        <v>177</v>
      </c>
      <c r="E299" s="216" t="s">
        <v>22</v>
      </c>
      <c r="F299" s="214" t="s">
        <v>155</v>
      </c>
      <c r="G299" s="256"/>
    </row>
    <row r="300" spans="1:7" ht="25.5" customHeight="1" x14ac:dyDescent="0.25">
      <c r="A300" s="106"/>
      <c r="B300" s="213"/>
      <c r="C300" s="217"/>
      <c r="D300" s="94" t="s">
        <v>565</v>
      </c>
      <c r="E300" s="217"/>
      <c r="F300" s="215"/>
      <c r="G300" s="257"/>
    </row>
    <row r="301" spans="1:7" ht="24" customHeight="1" x14ac:dyDescent="0.25">
      <c r="A301" s="210"/>
      <c r="B301" s="212" t="s">
        <v>302</v>
      </c>
      <c r="C301" s="216">
        <v>2210</v>
      </c>
      <c r="D301" s="84">
        <v>477</v>
      </c>
      <c r="E301" s="216" t="s">
        <v>22</v>
      </c>
      <c r="F301" s="214" t="s">
        <v>155</v>
      </c>
      <c r="G301" s="256"/>
    </row>
    <row r="302" spans="1:7" ht="33" customHeight="1" x14ac:dyDescent="0.25">
      <c r="A302" s="211"/>
      <c r="B302" s="213"/>
      <c r="C302" s="217"/>
      <c r="D302" s="94" t="s">
        <v>300</v>
      </c>
      <c r="E302" s="217"/>
      <c r="F302" s="215"/>
      <c r="G302" s="257"/>
    </row>
    <row r="303" spans="1:7" ht="11.25" customHeight="1" x14ac:dyDescent="0.25">
      <c r="A303" s="140"/>
      <c r="B303" s="271" t="s">
        <v>85</v>
      </c>
      <c r="C303" s="272"/>
      <c r="D303" s="141">
        <f>D304+D306</f>
        <v>19230</v>
      </c>
      <c r="E303" s="138"/>
      <c r="F303" s="138"/>
      <c r="G303" s="139"/>
    </row>
    <row r="304" spans="1:7" ht="14.25" customHeight="1" x14ac:dyDescent="0.25">
      <c r="A304" s="246"/>
      <c r="B304" s="254" t="s">
        <v>409</v>
      </c>
      <c r="C304" s="268">
        <v>2210</v>
      </c>
      <c r="D304" s="83">
        <v>18150</v>
      </c>
      <c r="E304" s="216" t="s">
        <v>22</v>
      </c>
      <c r="F304" s="214" t="s">
        <v>155</v>
      </c>
      <c r="G304" s="270"/>
    </row>
    <row r="305" spans="1:11" ht="28.5" customHeight="1" x14ac:dyDescent="0.25">
      <c r="A305" s="211"/>
      <c r="B305" s="255"/>
      <c r="C305" s="269"/>
      <c r="D305" s="94" t="s">
        <v>410</v>
      </c>
      <c r="E305" s="217"/>
      <c r="F305" s="215"/>
      <c r="G305" s="257"/>
    </row>
    <row r="306" spans="1:11" ht="17.25" customHeight="1" x14ac:dyDescent="0.25">
      <c r="A306" s="126"/>
      <c r="B306" s="254" t="s">
        <v>523</v>
      </c>
      <c r="C306" s="268">
        <v>2210</v>
      </c>
      <c r="D306" s="84">
        <v>1080</v>
      </c>
      <c r="E306" s="216" t="s">
        <v>22</v>
      </c>
      <c r="F306" s="214" t="s">
        <v>155</v>
      </c>
      <c r="G306" s="270"/>
    </row>
    <row r="307" spans="1:11" ht="15" customHeight="1" x14ac:dyDescent="0.25">
      <c r="A307" s="126"/>
      <c r="B307" s="255"/>
      <c r="C307" s="269"/>
      <c r="D307" s="73" t="s">
        <v>524</v>
      </c>
      <c r="E307" s="217"/>
      <c r="F307" s="215"/>
      <c r="G307" s="257"/>
    </row>
    <row r="308" spans="1:11" s="41" customFormat="1" ht="15.75" customHeight="1" x14ac:dyDescent="0.25">
      <c r="A308" s="142"/>
      <c r="B308" s="266" t="s">
        <v>90</v>
      </c>
      <c r="C308" s="267"/>
      <c r="D308" s="137">
        <f>D309+D311+D313</f>
        <v>13980.16</v>
      </c>
      <c r="E308" s="132"/>
      <c r="F308" s="132"/>
      <c r="G308" s="143"/>
      <c r="H308" s="12"/>
      <c r="I308" s="12"/>
      <c r="J308" s="12"/>
      <c r="K308" s="12"/>
    </row>
    <row r="309" spans="1:11" ht="15.75" customHeight="1" x14ac:dyDescent="0.25">
      <c r="A309" s="210"/>
      <c r="B309" s="212" t="s">
        <v>611</v>
      </c>
      <c r="C309" s="216">
        <v>2210</v>
      </c>
      <c r="D309" s="83">
        <v>4000</v>
      </c>
      <c r="E309" s="216" t="s">
        <v>22</v>
      </c>
      <c r="F309" s="214" t="s">
        <v>155</v>
      </c>
      <c r="G309" s="256"/>
    </row>
    <row r="310" spans="1:11" ht="13.5" customHeight="1" x14ac:dyDescent="0.25">
      <c r="A310" s="211"/>
      <c r="B310" s="213"/>
      <c r="C310" s="217"/>
      <c r="D310" s="94" t="s">
        <v>135</v>
      </c>
      <c r="E310" s="217"/>
      <c r="F310" s="215"/>
      <c r="G310" s="257"/>
    </row>
    <row r="311" spans="1:11" ht="14.25" customHeight="1" x14ac:dyDescent="0.25">
      <c r="A311" s="210"/>
      <c r="B311" s="212" t="s">
        <v>437</v>
      </c>
      <c r="C311" s="216">
        <v>2210</v>
      </c>
      <c r="D311" s="84">
        <v>270</v>
      </c>
      <c r="E311" s="216" t="s">
        <v>22</v>
      </c>
      <c r="F311" s="214" t="s">
        <v>155</v>
      </c>
      <c r="G311" s="256"/>
    </row>
    <row r="312" spans="1:11" ht="14.25" customHeight="1" x14ac:dyDescent="0.25">
      <c r="A312" s="211"/>
      <c r="B312" s="213"/>
      <c r="C312" s="217"/>
      <c r="D312" s="94" t="s">
        <v>438</v>
      </c>
      <c r="E312" s="217"/>
      <c r="F312" s="215"/>
      <c r="G312" s="257"/>
    </row>
    <row r="313" spans="1:11" ht="14.25" customHeight="1" x14ac:dyDescent="0.25">
      <c r="A313" s="210"/>
      <c r="B313" s="212" t="s">
        <v>379</v>
      </c>
      <c r="C313" s="216">
        <v>2210</v>
      </c>
      <c r="D313" s="84">
        <v>9710.16</v>
      </c>
      <c r="E313" s="216" t="s">
        <v>22</v>
      </c>
      <c r="F313" s="214" t="s">
        <v>155</v>
      </c>
      <c r="G313" s="256"/>
    </row>
    <row r="314" spans="1:11" ht="27.75" customHeight="1" x14ac:dyDescent="0.25">
      <c r="A314" s="211"/>
      <c r="B314" s="213"/>
      <c r="C314" s="217"/>
      <c r="D314" s="94" t="s">
        <v>462</v>
      </c>
      <c r="E314" s="217"/>
      <c r="F314" s="215"/>
      <c r="G314" s="257"/>
    </row>
    <row r="315" spans="1:11" s="41" customFormat="1" ht="15.75" customHeight="1" x14ac:dyDescent="0.25">
      <c r="A315" s="142"/>
      <c r="B315" s="266" t="s">
        <v>89</v>
      </c>
      <c r="C315" s="267"/>
      <c r="D315" s="137">
        <f>D316+D318</f>
        <v>45857.5</v>
      </c>
      <c r="E315" s="132"/>
      <c r="F315" s="132"/>
      <c r="G315" s="143"/>
    </row>
    <row r="316" spans="1:11" ht="16.5" customHeight="1" x14ac:dyDescent="0.25">
      <c r="A316" s="275"/>
      <c r="B316" s="254" t="s">
        <v>603</v>
      </c>
      <c r="C316" s="216">
        <v>2210</v>
      </c>
      <c r="D316" s="84">
        <v>181.5</v>
      </c>
      <c r="E316" s="216" t="s">
        <v>22</v>
      </c>
      <c r="F316" s="214" t="s">
        <v>155</v>
      </c>
      <c r="G316" s="256"/>
    </row>
    <row r="317" spans="1:11" ht="24.75" customHeight="1" x14ac:dyDescent="0.25">
      <c r="A317" s="276"/>
      <c r="B317" s="255"/>
      <c r="C317" s="217"/>
      <c r="D317" s="65" t="s">
        <v>604</v>
      </c>
      <c r="E317" s="217"/>
      <c r="F317" s="215"/>
      <c r="G317" s="257"/>
    </row>
    <row r="318" spans="1:11" ht="23.25" customHeight="1" x14ac:dyDescent="0.25">
      <c r="A318" s="275"/>
      <c r="B318" s="254" t="s">
        <v>451</v>
      </c>
      <c r="C318" s="216">
        <v>2210</v>
      </c>
      <c r="D318" s="84">
        <v>45676</v>
      </c>
      <c r="E318" s="216" t="s">
        <v>22</v>
      </c>
      <c r="F318" s="214" t="s">
        <v>155</v>
      </c>
      <c r="G318" s="256"/>
    </row>
    <row r="319" spans="1:11" ht="62.25" customHeight="1" x14ac:dyDescent="0.25">
      <c r="A319" s="276"/>
      <c r="B319" s="255"/>
      <c r="C319" s="217"/>
      <c r="D319" s="65" t="s">
        <v>454</v>
      </c>
      <c r="E319" s="217"/>
      <c r="F319" s="215"/>
      <c r="G319" s="257"/>
    </row>
    <row r="320" spans="1:11" ht="15.75" customHeight="1" x14ac:dyDescent="0.25">
      <c r="A320" s="51"/>
      <c r="B320" s="52" t="s">
        <v>126</v>
      </c>
      <c r="C320" s="144"/>
      <c r="D320" s="137">
        <f>D321</f>
        <v>4433</v>
      </c>
      <c r="E320" s="138"/>
      <c r="F320" s="138"/>
      <c r="G320" s="139"/>
    </row>
    <row r="321" spans="1:7" ht="14.25" customHeight="1" x14ac:dyDescent="0.25">
      <c r="A321" s="273"/>
      <c r="B321" s="254" t="s">
        <v>443</v>
      </c>
      <c r="C321" s="216">
        <v>2210</v>
      </c>
      <c r="D321" s="83">
        <v>4433</v>
      </c>
      <c r="E321" s="216" t="s">
        <v>22</v>
      </c>
      <c r="F321" s="214" t="s">
        <v>155</v>
      </c>
      <c r="G321" s="256"/>
    </row>
    <row r="322" spans="1:7" ht="45" customHeight="1" x14ac:dyDescent="0.25">
      <c r="A322" s="274"/>
      <c r="B322" s="255"/>
      <c r="C322" s="217"/>
      <c r="D322" s="86" t="s">
        <v>444</v>
      </c>
      <c r="E322" s="217"/>
      <c r="F322" s="215"/>
      <c r="G322" s="257"/>
    </row>
    <row r="323" spans="1:7" ht="16.5" customHeight="1" x14ac:dyDescent="0.25">
      <c r="A323" s="53"/>
      <c r="B323" s="54" t="s">
        <v>520</v>
      </c>
      <c r="C323" s="131"/>
      <c r="D323" s="137">
        <f>D324+D326</f>
        <v>31177</v>
      </c>
      <c r="E323" s="132"/>
      <c r="F323" s="132"/>
      <c r="G323" s="143"/>
    </row>
    <row r="324" spans="1:7" ht="15.75" customHeight="1" x14ac:dyDescent="0.25">
      <c r="A324" s="273"/>
      <c r="B324" s="254" t="s">
        <v>521</v>
      </c>
      <c r="C324" s="216">
        <v>2210</v>
      </c>
      <c r="D324" s="83">
        <v>18780</v>
      </c>
      <c r="E324" s="216" t="s">
        <v>22</v>
      </c>
      <c r="F324" s="214" t="s">
        <v>155</v>
      </c>
      <c r="G324" s="256"/>
    </row>
    <row r="325" spans="1:7" ht="22.5" customHeight="1" x14ac:dyDescent="0.25">
      <c r="A325" s="274"/>
      <c r="B325" s="255"/>
      <c r="C325" s="217"/>
      <c r="D325" s="94" t="s">
        <v>522</v>
      </c>
      <c r="E325" s="217"/>
      <c r="F325" s="215"/>
      <c r="G325" s="257"/>
    </row>
    <row r="326" spans="1:7" ht="16.5" customHeight="1" x14ac:dyDescent="0.25">
      <c r="A326" s="273"/>
      <c r="B326" s="212" t="s">
        <v>532</v>
      </c>
      <c r="C326" s="214">
        <v>2210</v>
      </c>
      <c r="D326" s="84">
        <v>12397</v>
      </c>
      <c r="E326" s="216" t="s">
        <v>22</v>
      </c>
      <c r="F326" s="214" t="s">
        <v>155</v>
      </c>
      <c r="G326" s="256"/>
    </row>
    <row r="327" spans="1:7" ht="23.25" customHeight="1" x14ac:dyDescent="0.25">
      <c r="A327" s="274"/>
      <c r="B327" s="213"/>
      <c r="C327" s="215"/>
      <c r="D327" s="94" t="s">
        <v>531</v>
      </c>
      <c r="E327" s="217"/>
      <c r="F327" s="215"/>
      <c r="G327" s="257"/>
    </row>
    <row r="328" spans="1:7" ht="18" customHeight="1" thickBot="1" x14ac:dyDescent="0.3">
      <c r="A328" s="121"/>
      <c r="B328" s="279" t="s">
        <v>14</v>
      </c>
      <c r="C328" s="280"/>
      <c r="D328" s="145">
        <f>SUM(D10+D21+D28+D75+D80+D87+D102+D120+D163+D260+D283+D111+D286+D303+D308+D315+D320+D323)</f>
        <v>697072.00000000012</v>
      </c>
      <c r="E328" s="146"/>
      <c r="F328" s="146"/>
      <c r="G328" s="147"/>
    </row>
    <row r="329" spans="1:7" ht="18.75" customHeight="1" thickBot="1" x14ac:dyDescent="0.3">
      <c r="A329" s="281"/>
      <c r="B329" s="283" t="s">
        <v>32</v>
      </c>
      <c r="C329" s="148"/>
      <c r="D329" s="149">
        <f>D376</f>
        <v>32000</v>
      </c>
      <c r="E329" s="232">
        <v>9000</v>
      </c>
      <c r="F329" s="285"/>
      <c r="G329" s="287"/>
    </row>
    <row r="330" spans="1:7" ht="24" customHeight="1" thickBot="1" x14ac:dyDescent="0.3">
      <c r="A330" s="282"/>
      <c r="B330" s="284"/>
      <c r="C330" s="150">
        <v>2220</v>
      </c>
      <c r="D330" s="151" t="s">
        <v>509</v>
      </c>
      <c r="E330" s="233"/>
      <c r="F330" s="286"/>
      <c r="G330" s="288"/>
    </row>
    <row r="331" spans="1:7" ht="16.5" customHeight="1" x14ac:dyDescent="0.25">
      <c r="A331" s="121"/>
      <c r="B331" s="277" t="s">
        <v>32</v>
      </c>
      <c r="C331" s="278"/>
      <c r="D331" s="118">
        <f>D332+D350+D362+D346+D374+D354+D372+D352+D334+D336+D338+D364+D366+D356+D358+D360+D348+D340+D368+D370+D342+D344</f>
        <v>32000</v>
      </c>
      <c r="E331" s="128"/>
      <c r="F331" s="128"/>
      <c r="G331" s="152"/>
    </row>
    <row r="332" spans="1:7" ht="14.25" customHeight="1" x14ac:dyDescent="0.25">
      <c r="A332" s="210"/>
      <c r="B332" s="254" t="s">
        <v>337</v>
      </c>
      <c r="C332" s="216">
        <v>2220</v>
      </c>
      <c r="D332" s="62">
        <f>380.04+27.3+33+13.74+17.28+14.8+53.71+82.43+42+77+175.92+101.5+25.78+63.93+135.98+138+71.1+30.35+153.6+4.79+12+31.5+0.15-258-384-816.9</f>
        <v>226.99999999999989</v>
      </c>
      <c r="E332" s="216" t="s">
        <v>22</v>
      </c>
      <c r="F332" s="214" t="s">
        <v>155</v>
      </c>
      <c r="G332" s="256"/>
    </row>
    <row r="333" spans="1:7" ht="27.75" customHeight="1" x14ac:dyDescent="0.25">
      <c r="A333" s="211"/>
      <c r="B333" s="255"/>
      <c r="C333" s="217"/>
      <c r="D333" s="65" t="s">
        <v>361</v>
      </c>
      <c r="E333" s="217"/>
      <c r="F333" s="215"/>
      <c r="G333" s="257"/>
    </row>
    <row r="334" spans="1:7" ht="28.5" customHeight="1" x14ac:dyDescent="0.25">
      <c r="A334" s="106"/>
      <c r="B334" s="254" t="s">
        <v>386</v>
      </c>
      <c r="C334" s="216">
        <v>2220</v>
      </c>
      <c r="D334" s="65">
        <v>64.25</v>
      </c>
      <c r="E334" s="216" t="s">
        <v>22</v>
      </c>
      <c r="F334" s="214" t="s">
        <v>155</v>
      </c>
      <c r="G334" s="256"/>
    </row>
    <row r="335" spans="1:7" ht="43.5" customHeight="1" x14ac:dyDescent="0.25">
      <c r="A335" s="126"/>
      <c r="B335" s="255"/>
      <c r="C335" s="217"/>
      <c r="D335" s="65" t="s">
        <v>391</v>
      </c>
      <c r="E335" s="217"/>
      <c r="F335" s="215"/>
      <c r="G335" s="257"/>
    </row>
    <row r="336" spans="1:7" ht="19.5" customHeight="1" x14ac:dyDescent="0.25">
      <c r="A336" s="106"/>
      <c r="B336" s="254" t="s">
        <v>387</v>
      </c>
      <c r="C336" s="216">
        <v>2220</v>
      </c>
      <c r="D336" s="61">
        <v>32.6</v>
      </c>
      <c r="E336" s="216" t="s">
        <v>22</v>
      </c>
      <c r="F336" s="214" t="s">
        <v>155</v>
      </c>
      <c r="G336" s="256"/>
    </row>
    <row r="337" spans="1:7" ht="51.75" customHeight="1" x14ac:dyDescent="0.25">
      <c r="A337" s="106"/>
      <c r="B337" s="255"/>
      <c r="C337" s="217"/>
      <c r="D337" s="65" t="s">
        <v>392</v>
      </c>
      <c r="E337" s="217"/>
      <c r="F337" s="215"/>
      <c r="G337" s="257"/>
    </row>
    <row r="338" spans="1:7" ht="21.75" customHeight="1" x14ac:dyDescent="0.25">
      <c r="A338" s="106"/>
      <c r="B338" s="254" t="s">
        <v>388</v>
      </c>
      <c r="C338" s="216">
        <v>2220</v>
      </c>
      <c r="D338" s="61">
        <v>29.4</v>
      </c>
      <c r="E338" s="216" t="s">
        <v>22</v>
      </c>
      <c r="F338" s="214" t="s">
        <v>155</v>
      </c>
      <c r="G338" s="256"/>
    </row>
    <row r="339" spans="1:7" ht="21.75" customHeight="1" x14ac:dyDescent="0.25">
      <c r="A339" s="106"/>
      <c r="B339" s="255"/>
      <c r="C339" s="217"/>
      <c r="D339" s="65" t="s">
        <v>393</v>
      </c>
      <c r="E339" s="217"/>
      <c r="F339" s="215"/>
      <c r="G339" s="257"/>
    </row>
    <row r="340" spans="1:7" ht="21.75" customHeight="1" x14ac:dyDescent="0.25">
      <c r="A340" s="106"/>
      <c r="B340" s="254" t="s">
        <v>566</v>
      </c>
      <c r="C340" s="216">
        <v>2220</v>
      </c>
      <c r="D340" s="61">
        <v>95</v>
      </c>
      <c r="E340" s="216" t="s">
        <v>22</v>
      </c>
      <c r="F340" s="214" t="s">
        <v>155</v>
      </c>
      <c r="G340" s="256"/>
    </row>
    <row r="341" spans="1:7" ht="21.75" customHeight="1" x14ac:dyDescent="0.25">
      <c r="A341" s="106"/>
      <c r="B341" s="255"/>
      <c r="C341" s="217"/>
      <c r="D341" s="65" t="s">
        <v>567</v>
      </c>
      <c r="E341" s="217"/>
      <c r="F341" s="215"/>
      <c r="G341" s="257"/>
    </row>
    <row r="342" spans="1:7" ht="21.75" customHeight="1" x14ac:dyDescent="0.25">
      <c r="A342" s="106"/>
      <c r="B342" s="254" t="s">
        <v>596</v>
      </c>
      <c r="C342" s="216">
        <v>2220</v>
      </c>
      <c r="D342" s="65">
        <v>104.09</v>
      </c>
      <c r="E342" s="216" t="s">
        <v>22</v>
      </c>
      <c r="F342" s="214" t="s">
        <v>155</v>
      </c>
      <c r="G342" s="256"/>
    </row>
    <row r="343" spans="1:7" ht="21.75" customHeight="1" x14ac:dyDescent="0.25">
      <c r="A343" s="106"/>
      <c r="B343" s="255"/>
      <c r="C343" s="217"/>
      <c r="D343" s="65" t="s">
        <v>597</v>
      </c>
      <c r="E343" s="217"/>
      <c r="F343" s="215"/>
      <c r="G343" s="257"/>
    </row>
    <row r="344" spans="1:7" ht="18" customHeight="1" x14ac:dyDescent="0.25">
      <c r="A344" s="106"/>
      <c r="B344" s="254" t="s">
        <v>600</v>
      </c>
      <c r="C344" s="216">
        <v>2220</v>
      </c>
      <c r="D344" s="65">
        <v>81.97</v>
      </c>
      <c r="E344" s="216" t="s">
        <v>22</v>
      </c>
      <c r="F344" s="214" t="s">
        <v>155</v>
      </c>
      <c r="G344" s="256"/>
    </row>
    <row r="345" spans="1:7" ht="15.75" customHeight="1" x14ac:dyDescent="0.25">
      <c r="A345" s="106"/>
      <c r="B345" s="255"/>
      <c r="C345" s="217"/>
      <c r="D345" s="65"/>
      <c r="E345" s="217"/>
      <c r="F345" s="215"/>
      <c r="G345" s="257"/>
    </row>
    <row r="346" spans="1:7" ht="13.5" customHeight="1" x14ac:dyDescent="0.25">
      <c r="A346" s="210"/>
      <c r="B346" s="254" t="s">
        <v>184</v>
      </c>
      <c r="C346" s="216">
        <v>2220</v>
      </c>
      <c r="D346" s="65">
        <f>99.08</f>
        <v>99.08</v>
      </c>
      <c r="E346" s="216" t="s">
        <v>22</v>
      </c>
      <c r="F346" s="214" t="s">
        <v>155</v>
      </c>
      <c r="G346" s="256"/>
    </row>
    <row r="347" spans="1:7" ht="13.5" customHeight="1" x14ac:dyDescent="0.25">
      <c r="A347" s="211"/>
      <c r="B347" s="255"/>
      <c r="C347" s="217"/>
      <c r="D347" s="65" t="s">
        <v>221</v>
      </c>
      <c r="E347" s="217"/>
      <c r="F347" s="215"/>
      <c r="G347" s="257"/>
    </row>
    <row r="348" spans="1:7" ht="16.5" customHeight="1" x14ac:dyDescent="0.25">
      <c r="A348" s="106"/>
      <c r="B348" s="254" t="s">
        <v>564</v>
      </c>
      <c r="C348" s="216">
        <v>2220</v>
      </c>
      <c r="D348" s="61">
        <v>275</v>
      </c>
      <c r="E348" s="216" t="s">
        <v>22</v>
      </c>
      <c r="F348" s="214" t="s">
        <v>155</v>
      </c>
      <c r="G348" s="256"/>
    </row>
    <row r="349" spans="1:7" ht="57.75" customHeight="1" x14ac:dyDescent="0.25">
      <c r="A349" s="106"/>
      <c r="B349" s="255"/>
      <c r="C349" s="217"/>
      <c r="D349" s="65" t="s">
        <v>563</v>
      </c>
      <c r="E349" s="217"/>
      <c r="F349" s="215"/>
      <c r="G349" s="257"/>
    </row>
    <row r="350" spans="1:7" ht="15" customHeight="1" x14ac:dyDescent="0.25">
      <c r="A350" s="210"/>
      <c r="B350" s="254" t="s">
        <v>303</v>
      </c>
      <c r="C350" s="214">
        <v>2220</v>
      </c>
      <c r="D350" s="58">
        <f>203+136.01+500+375+5070.99</f>
        <v>6285</v>
      </c>
      <c r="E350" s="216" t="s">
        <v>22</v>
      </c>
      <c r="F350" s="214" t="s">
        <v>155</v>
      </c>
      <c r="G350" s="256"/>
    </row>
    <row r="351" spans="1:7" ht="42" customHeight="1" x14ac:dyDescent="0.25">
      <c r="A351" s="211"/>
      <c r="B351" s="255"/>
      <c r="C351" s="215"/>
      <c r="D351" s="64" t="s">
        <v>309</v>
      </c>
      <c r="E351" s="217"/>
      <c r="F351" s="215"/>
      <c r="G351" s="257"/>
    </row>
    <row r="352" spans="1:7" ht="24" customHeight="1" x14ac:dyDescent="0.25">
      <c r="A352" s="106"/>
      <c r="B352" s="254" t="s">
        <v>359</v>
      </c>
      <c r="C352" s="214">
        <v>2220</v>
      </c>
      <c r="D352" s="59">
        <v>1685</v>
      </c>
      <c r="E352" s="216" t="s">
        <v>22</v>
      </c>
      <c r="F352" s="214" t="s">
        <v>155</v>
      </c>
      <c r="G352" s="256"/>
    </row>
    <row r="353" spans="1:7" ht="48.75" customHeight="1" x14ac:dyDescent="0.25">
      <c r="A353" s="106"/>
      <c r="B353" s="255"/>
      <c r="C353" s="215"/>
      <c r="D353" s="64" t="s">
        <v>360</v>
      </c>
      <c r="E353" s="217"/>
      <c r="F353" s="215"/>
      <c r="G353" s="257"/>
    </row>
    <row r="354" spans="1:7" ht="20.25" customHeight="1" x14ac:dyDescent="0.25">
      <c r="A354" s="106"/>
      <c r="B354" s="254" t="s">
        <v>336</v>
      </c>
      <c r="C354" s="214">
        <v>2220</v>
      </c>
      <c r="D354" s="59">
        <v>384</v>
      </c>
      <c r="E354" s="216" t="s">
        <v>22</v>
      </c>
      <c r="F354" s="214" t="s">
        <v>155</v>
      </c>
      <c r="G354" s="256"/>
    </row>
    <row r="355" spans="1:7" ht="20.25" customHeight="1" x14ac:dyDescent="0.25">
      <c r="A355" s="126"/>
      <c r="B355" s="255"/>
      <c r="C355" s="215"/>
      <c r="D355" s="64" t="s">
        <v>271</v>
      </c>
      <c r="E355" s="217"/>
      <c r="F355" s="215"/>
      <c r="G355" s="257"/>
    </row>
    <row r="356" spans="1:7" ht="20.25" customHeight="1" x14ac:dyDescent="0.25">
      <c r="A356" s="106"/>
      <c r="B356" s="254" t="s">
        <v>407</v>
      </c>
      <c r="C356" s="214">
        <v>2220</v>
      </c>
      <c r="D356" s="59">
        <v>4080</v>
      </c>
      <c r="E356" s="216" t="s">
        <v>22</v>
      </c>
      <c r="F356" s="214" t="s">
        <v>155</v>
      </c>
      <c r="G356" s="256"/>
    </row>
    <row r="357" spans="1:7" ht="54" customHeight="1" x14ac:dyDescent="0.25">
      <c r="A357" s="106"/>
      <c r="B357" s="255"/>
      <c r="C357" s="215"/>
      <c r="D357" s="64" t="s">
        <v>408</v>
      </c>
      <c r="E357" s="217"/>
      <c r="F357" s="215"/>
      <c r="G357" s="257"/>
    </row>
    <row r="358" spans="1:7" ht="16.899999999999999" customHeight="1" x14ac:dyDescent="0.25">
      <c r="A358" s="106"/>
      <c r="B358" s="254" t="s">
        <v>472</v>
      </c>
      <c r="C358" s="214">
        <v>2220</v>
      </c>
      <c r="D358" s="59">
        <v>3330</v>
      </c>
      <c r="E358" s="216" t="s">
        <v>22</v>
      </c>
      <c r="F358" s="214" t="s">
        <v>155</v>
      </c>
      <c r="G358" s="256"/>
    </row>
    <row r="359" spans="1:7" ht="28.9" customHeight="1" x14ac:dyDescent="0.25">
      <c r="A359" s="106"/>
      <c r="B359" s="255"/>
      <c r="C359" s="215"/>
      <c r="D359" s="64" t="s">
        <v>471</v>
      </c>
      <c r="E359" s="217"/>
      <c r="F359" s="215"/>
      <c r="G359" s="257"/>
    </row>
    <row r="360" spans="1:7" ht="28.9" customHeight="1" x14ac:dyDescent="0.25">
      <c r="A360" s="106"/>
      <c r="B360" s="254" t="s">
        <v>502</v>
      </c>
      <c r="C360" s="214">
        <v>2220</v>
      </c>
      <c r="D360" s="59">
        <v>7936</v>
      </c>
      <c r="E360" s="216" t="s">
        <v>22</v>
      </c>
      <c r="F360" s="214" t="s">
        <v>155</v>
      </c>
      <c r="G360" s="256"/>
    </row>
    <row r="361" spans="1:7" ht="49.5" customHeight="1" x14ac:dyDescent="0.25">
      <c r="A361" s="106"/>
      <c r="B361" s="255"/>
      <c r="C361" s="215"/>
      <c r="D361" s="64" t="s">
        <v>503</v>
      </c>
      <c r="E361" s="217"/>
      <c r="F361" s="215"/>
      <c r="G361" s="257"/>
    </row>
    <row r="362" spans="1:7" ht="12.75" customHeight="1" x14ac:dyDescent="0.25">
      <c r="A362" s="210"/>
      <c r="B362" s="254" t="s">
        <v>385</v>
      </c>
      <c r="C362" s="214">
        <v>2220</v>
      </c>
      <c r="D362" s="64">
        <f>68.4+52+4.2+93.02+80.04+9.41+25.63+10.51+45.6+3.1+130.68+117+15.5+108.69+142.57+65.6+27+55.13+157.7+110.2+11.95+56.1+33.6+12.6+25.2+176.16+19.87+71.2+78.2+23.35+16.8+12.31+8.35+49.1+54.3+170.64+73.44+96+24.18+140.36+94.35+118.9+69.8+55.38+41.86+38.93+33+42.43+63.53+3.61+174+592.8+12.15+37+52.26+41.6+128.2+69.81+62.52+129.12+33.48+109.3+437.04+13+176.83+22.5+228+38.5+15.37+32+35+36+21.6+67.62+29.2+368.63-5070.99+2835.71</f>
        <v>3765.7300000000005</v>
      </c>
      <c r="E362" s="216" t="s">
        <v>22</v>
      </c>
      <c r="F362" s="214" t="s">
        <v>155</v>
      </c>
      <c r="G362" s="256"/>
    </row>
    <row r="363" spans="1:7" ht="14.25" customHeight="1" x14ac:dyDescent="0.25">
      <c r="A363" s="211"/>
      <c r="B363" s="255"/>
      <c r="C363" s="215"/>
      <c r="D363" s="64" t="s">
        <v>389</v>
      </c>
      <c r="E363" s="217"/>
      <c r="F363" s="215"/>
      <c r="G363" s="257"/>
    </row>
    <row r="364" spans="1:7" ht="14.25" customHeight="1" x14ac:dyDescent="0.25">
      <c r="A364" s="106"/>
      <c r="B364" s="254" t="s">
        <v>385</v>
      </c>
      <c r="C364" s="214">
        <v>2220</v>
      </c>
      <c r="D364" s="89">
        <v>376.39</v>
      </c>
      <c r="E364" s="216" t="s">
        <v>22</v>
      </c>
      <c r="F364" s="214" t="s">
        <v>155</v>
      </c>
      <c r="G364" s="256"/>
    </row>
    <row r="365" spans="1:7" ht="14.25" customHeight="1" x14ac:dyDescent="0.25">
      <c r="A365" s="106"/>
      <c r="B365" s="255"/>
      <c r="C365" s="215"/>
      <c r="D365" s="89" t="s">
        <v>390</v>
      </c>
      <c r="E365" s="217"/>
      <c r="F365" s="215"/>
      <c r="G365" s="257"/>
    </row>
    <row r="366" spans="1:7" ht="14.25" customHeight="1" x14ac:dyDescent="0.25">
      <c r="A366" s="106"/>
      <c r="B366" s="254" t="s">
        <v>385</v>
      </c>
      <c r="C366" s="214">
        <v>2220</v>
      </c>
      <c r="D366" s="89">
        <v>960.73</v>
      </c>
      <c r="E366" s="216" t="s">
        <v>22</v>
      </c>
      <c r="F366" s="214" t="s">
        <v>155</v>
      </c>
      <c r="G366" s="256"/>
    </row>
    <row r="367" spans="1:7" ht="14.25" customHeight="1" x14ac:dyDescent="0.25">
      <c r="A367" s="106"/>
      <c r="B367" s="255"/>
      <c r="C367" s="215"/>
      <c r="D367" s="89" t="s">
        <v>394</v>
      </c>
      <c r="E367" s="217"/>
      <c r="F367" s="215"/>
      <c r="G367" s="257"/>
    </row>
    <row r="368" spans="1:7" ht="18.75" customHeight="1" x14ac:dyDescent="0.25">
      <c r="A368" s="106"/>
      <c r="B368" s="254" t="s">
        <v>598</v>
      </c>
      <c r="C368" s="214">
        <v>2220</v>
      </c>
      <c r="D368" s="77">
        <v>262.89999999999998</v>
      </c>
      <c r="E368" s="216" t="s">
        <v>22</v>
      </c>
      <c r="F368" s="214" t="s">
        <v>155</v>
      </c>
      <c r="G368" s="256"/>
    </row>
    <row r="369" spans="1:7" ht="36.75" customHeight="1" x14ac:dyDescent="0.25">
      <c r="A369" s="106"/>
      <c r="B369" s="255"/>
      <c r="C369" s="215"/>
      <c r="D369" s="89" t="s">
        <v>599</v>
      </c>
      <c r="E369" s="217"/>
      <c r="F369" s="215"/>
      <c r="G369" s="257"/>
    </row>
    <row r="370" spans="1:7" ht="15.75" customHeight="1" x14ac:dyDescent="0.25">
      <c r="A370" s="106"/>
      <c r="B370" s="254" t="s">
        <v>594</v>
      </c>
      <c r="C370" s="214">
        <v>2220</v>
      </c>
      <c r="D370" s="89">
        <f>507.22-448.96</f>
        <v>58.260000000000048</v>
      </c>
      <c r="E370" s="216" t="s">
        <v>22</v>
      </c>
      <c r="F370" s="214" t="s">
        <v>155</v>
      </c>
      <c r="G370" s="256"/>
    </row>
    <row r="371" spans="1:7" ht="14.25" customHeight="1" x14ac:dyDescent="0.25">
      <c r="A371" s="106"/>
      <c r="B371" s="255"/>
      <c r="C371" s="215"/>
      <c r="D371" s="89" t="s">
        <v>595</v>
      </c>
      <c r="E371" s="217"/>
      <c r="F371" s="215"/>
      <c r="G371" s="257"/>
    </row>
    <row r="372" spans="1:7" ht="24" customHeight="1" x14ac:dyDescent="0.25">
      <c r="A372" s="106"/>
      <c r="B372" s="254" t="s">
        <v>593</v>
      </c>
      <c r="C372" s="214">
        <v>2220</v>
      </c>
      <c r="D372" s="77">
        <f>13000+816.9-1685-2835.71-376.39-64.25-32.6-29.4-960.73-4080-3330+10000-7936-275-95-507.22</f>
        <v>1609.5999999999997</v>
      </c>
      <c r="E372" s="216" t="s">
        <v>22</v>
      </c>
      <c r="F372" s="214" t="s">
        <v>155</v>
      </c>
      <c r="G372" s="256"/>
    </row>
    <row r="373" spans="1:7" ht="79.5" customHeight="1" x14ac:dyDescent="0.25">
      <c r="A373" s="106"/>
      <c r="B373" s="255"/>
      <c r="C373" s="215"/>
      <c r="D373" s="89" t="s">
        <v>592</v>
      </c>
      <c r="E373" s="217"/>
      <c r="F373" s="215"/>
      <c r="G373" s="257"/>
    </row>
    <row r="374" spans="1:7" ht="23.25" customHeight="1" x14ac:dyDescent="0.25">
      <c r="A374" s="210"/>
      <c r="B374" s="254" t="s">
        <v>301</v>
      </c>
      <c r="C374" s="214">
        <v>2220</v>
      </c>
      <c r="D374" s="77">
        <v>258</v>
      </c>
      <c r="E374" s="216" t="s">
        <v>22</v>
      </c>
      <c r="F374" s="214" t="s">
        <v>155</v>
      </c>
      <c r="G374" s="256"/>
    </row>
    <row r="375" spans="1:7" ht="63.75" customHeight="1" x14ac:dyDescent="0.25">
      <c r="A375" s="211"/>
      <c r="B375" s="255"/>
      <c r="C375" s="215"/>
      <c r="D375" s="89" t="s">
        <v>299</v>
      </c>
      <c r="E375" s="217"/>
      <c r="F375" s="215"/>
      <c r="G375" s="257"/>
    </row>
    <row r="376" spans="1:7" ht="18" customHeight="1" thickBot="1" x14ac:dyDescent="0.3">
      <c r="A376" s="153"/>
      <c r="B376" s="289" t="s">
        <v>33</v>
      </c>
      <c r="C376" s="290"/>
      <c r="D376" s="145">
        <f>D331</f>
        <v>32000</v>
      </c>
      <c r="E376" s="154"/>
      <c r="F376" s="154"/>
      <c r="G376" s="155"/>
    </row>
    <row r="377" spans="1:7" ht="18.75" customHeight="1" thickBot="1" x14ac:dyDescent="0.3">
      <c r="A377" s="230"/>
      <c r="B377" s="283" t="s">
        <v>34</v>
      </c>
      <c r="C377" s="156"/>
      <c r="D377" s="157">
        <f>D432</f>
        <v>1369490</v>
      </c>
      <c r="E377" s="291">
        <v>1100000</v>
      </c>
      <c r="F377" s="291">
        <v>1214840</v>
      </c>
      <c r="G377" s="287"/>
    </row>
    <row r="378" spans="1:7" ht="30" customHeight="1" thickBot="1" x14ac:dyDescent="0.3">
      <c r="A378" s="231"/>
      <c r="B378" s="284"/>
      <c r="C378" s="158">
        <v>2230</v>
      </c>
      <c r="D378" s="151" t="s">
        <v>463</v>
      </c>
      <c r="E378" s="292"/>
      <c r="F378" s="292"/>
      <c r="G378" s="288"/>
    </row>
    <row r="379" spans="1:7" ht="14.25" customHeight="1" x14ac:dyDescent="0.25">
      <c r="A379" s="117"/>
      <c r="B379" s="277" t="s">
        <v>34</v>
      </c>
      <c r="C379" s="278"/>
      <c r="D379" s="118">
        <f>D380+D382+D384+D386+D388+D390+D392+D394+D396+D398+D400+D402+D404+D406+D408+D410+D412+D414+D416+D418+D422+D424+D426+D428+D430+D420</f>
        <v>1369490</v>
      </c>
      <c r="E379" s="128"/>
      <c r="F379" s="128"/>
      <c r="G379" s="152"/>
    </row>
    <row r="380" spans="1:7" ht="15" customHeight="1" x14ac:dyDescent="0.25">
      <c r="A380" s="293"/>
      <c r="B380" s="254" t="s">
        <v>178</v>
      </c>
      <c r="C380" s="249">
        <v>2230</v>
      </c>
      <c r="D380" s="75">
        <v>18000</v>
      </c>
      <c r="E380" s="216" t="s">
        <v>22</v>
      </c>
      <c r="F380" s="214" t="s">
        <v>155</v>
      </c>
      <c r="G380" s="262"/>
    </row>
    <row r="381" spans="1:7" ht="13.5" customHeight="1" x14ac:dyDescent="0.25">
      <c r="A381" s="294"/>
      <c r="B381" s="255"/>
      <c r="C381" s="250"/>
      <c r="D381" s="71" t="s">
        <v>205</v>
      </c>
      <c r="E381" s="217"/>
      <c r="F381" s="215"/>
      <c r="G381" s="263"/>
    </row>
    <row r="382" spans="1:7" ht="13.5" customHeight="1" x14ac:dyDescent="0.25">
      <c r="A382" s="293"/>
      <c r="B382" s="254" t="s">
        <v>45</v>
      </c>
      <c r="C382" s="249">
        <v>2230</v>
      </c>
      <c r="D382" s="69">
        <v>100000</v>
      </c>
      <c r="E382" s="216" t="s">
        <v>22</v>
      </c>
      <c r="F382" s="214" t="s">
        <v>155</v>
      </c>
      <c r="G382" s="262" t="s">
        <v>162</v>
      </c>
    </row>
    <row r="383" spans="1:7" ht="15" customHeight="1" x14ac:dyDescent="0.25">
      <c r="A383" s="294"/>
      <c r="B383" s="255"/>
      <c r="C383" s="250"/>
      <c r="D383" s="63" t="s">
        <v>219</v>
      </c>
      <c r="E383" s="217"/>
      <c r="F383" s="215"/>
      <c r="G383" s="263"/>
    </row>
    <row r="384" spans="1:7" ht="14.25" customHeight="1" x14ac:dyDescent="0.25">
      <c r="A384" s="293"/>
      <c r="B384" s="254" t="s">
        <v>79</v>
      </c>
      <c r="C384" s="249">
        <v>2230</v>
      </c>
      <c r="D384" s="68">
        <v>75000</v>
      </c>
      <c r="E384" s="216" t="s">
        <v>22</v>
      </c>
      <c r="F384" s="214" t="s">
        <v>155</v>
      </c>
      <c r="G384" s="262"/>
    </row>
    <row r="385" spans="1:7" ht="12" customHeight="1" x14ac:dyDescent="0.25">
      <c r="A385" s="294"/>
      <c r="B385" s="255"/>
      <c r="C385" s="250"/>
      <c r="D385" s="66" t="s">
        <v>218</v>
      </c>
      <c r="E385" s="217"/>
      <c r="F385" s="215"/>
      <c r="G385" s="263"/>
    </row>
    <row r="386" spans="1:7" ht="15" customHeight="1" x14ac:dyDescent="0.25">
      <c r="A386" s="293"/>
      <c r="B386" s="254" t="s">
        <v>179</v>
      </c>
      <c r="C386" s="249">
        <v>2230</v>
      </c>
      <c r="D386" s="75">
        <v>45000</v>
      </c>
      <c r="E386" s="216" t="s">
        <v>22</v>
      </c>
      <c r="F386" s="214" t="s">
        <v>155</v>
      </c>
      <c r="G386" s="262"/>
    </row>
    <row r="387" spans="1:7" ht="30.75" customHeight="1" x14ac:dyDescent="0.25">
      <c r="A387" s="294"/>
      <c r="B387" s="255"/>
      <c r="C387" s="250"/>
      <c r="D387" s="93" t="s">
        <v>217</v>
      </c>
      <c r="E387" s="217"/>
      <c r="F387" s="215"/>
      <c r="G387" s="263"/>
    </row>
    <row r="388" spans="1:7" ht="15.75" customHeight="1" x14ac:dyDescent="0.25">
      <c r="A388" s="293"/>
      <c r="B388" s="254" t="s">
        <v>177</v>
      </c>
      <c r="C388" s="249">
        <v>2230</v>
      </c>
      <c r="D388" s="74">
        <v>57990</v>
      </c>
      <c r="E388" s="216" t="s">
        <v>22</v>
      </c>
      <c r="F388" s="214" t="s">
        <v>155</v>
      </c>
      <c r="G388" s="262" t="s">
        <v>163</v>
      </c>
    </row>
    <row r="389" spans="1:7" ht="24" customHeight="1" x14ac:dyDescent="0.25">
      <c r="A389" s="294"/>
      <c r="B389" s="255"/>
      <c r="C389" s="250"/>
      <c r="D389" s="66" t="s">
        <v>216</v>
      </c>
      <c r="E389" s="217"/>
      <c r="F389" s="215"/>
      <c r="G389" s="263"/>
    </row>
    <row r="390" spans="1:7" ht="13.5" customHeight="1" x14ac:dyDescent="0.25">
      <c r="A390" s="293"/>
      <c r="B390" s="254" t="s">
        <v>169</v>
      </c>
      <c r="C390" s="249">
        <v>2230</v>
      </c>
      <c r="D390" s="75">
        <v>160000</v>
      </c>
      <c r="E390" s="216" t="s">
        <v>22</v>
      </c>
      <c r="F390" s="214" t="s">
        <v>155</v>
      </c>
      <c r="G390" s="262"/>
    </row>
    <row r="391" spans="1:7" ht="16.5" customHeight="1" x14ac:dyDescent="0.25">
      <c r="A391" s="294"/>
      <c r="B391" s="255"/>
      <c r="C391" s="250"/>
      <c r="D391" s="71" t="s">
        <v>215</v>
      </c>
      <c r="E391" s="217"/>
      <c r="F391" s="215"/>
      <c r="G391" s="263"/>
    </row>
    <row r="392" spans="1:7" ht="15" customHeight="1" x14ac:dyDescent="0.25">
      <c r="A392" s="293"/>
      <c r="B392" s="254" t="s">
        <v>161</v>
      </c>
      <c r="C392" s="249">
        <v>2230</v>
      </c>
      <c r="D392" s="68">
        <v>125000</v>
      </c>
      <c r="E392" s="216" t="s">
        <v>22</v>
      </c>
      <c r="F392" s="214" t="s">
        <v>155</v>
      </c>
      <c r="G392" s="262" t="s">
        <v>167</v>
      </c>
    </row>
    <row r="393" spans="1:7" ht="13.5" customHeight="1" x14ac:dyDescent="0.25">
      <c r="A393" s="294"/>
      <c r="B393" s="255"/>
      <c r="C393" s="250"/>
      <c r="D393" s="71" t="s">
        <v>214</v>
      </c>
      <c r="E393" s="217"/>
      <c r="F393" s="215"/>
      <c r="G393" s="263"/>
    </row>
    <row r="394" spans="1:7" ht="15" customHeight="1" x14ac:dyDescent="0.25">
      <c r="A394" s="293"/>
      <c r="B394" s="254" t="s">
        <v>46</v>
      </c>
      <c r="C394" s="249">
        <v>2230</v>
      </c>
      <c r="D394" s="69">
        <v>0</v>
      </c>
      <c r="E394" s="216" t="s">
        <v>256</v>
      </c>
      <c r="F394" s="214" t="s">
        <v>155</v>
      </c>
      <c r="G394" s="262" t="s">
        <v>159</v>
      </c>
    </row>
    <row r="395" spans="1:7" ht="12" customHeight="1" x14ac:dyDescent="0.25">
      <c r="A395" s="294"/>
      <c r="B395" s="255"/>
      <c r="C395" s="250"/>
      <c r="D395" s="63" t="s">
        <v>80</v>
      </c>
      <c r="E395" s="217"/>
      <c r="F395" s="215"/>
      <c r="G395" s="263"/>
    </row>
    <row r="396" spans="1:7" ht="15" customHeight="1" x14ac:dyDescent="0.25">
      <c r="A396" s="293"/>
      <c r="B396" s="254" t="s">
        <v>43</v>
      </c>
      <c r="C396" s="249">
        <v>2230</v>
      </c>
      <c r="D396" s="68">
        <v>170000</v>
      </c>
      <c r="E396" s="216" t="s">
        <v>22</v>
      </c>
      <c r="F396" s="214" t="s">
        <v>155</v>
      </c>
      <c r="G396" s="262"/>
    </row>
    <row r="397" spans="1:7" ht="15" customHeight="1" x14ac:dyDescent="0.25">
      <c r="A397" s="294"/>
      <c r="B397" s="255"/>
      <c r="C397" s="250"/>
      <c r="D397" s="73" t="s">
        <v>212</v>
      </c>
      <c r="E397" s="217"/>
      <c r="F397" s="215"/>
      <c r="G397" s="263"/>
    </row>
    <row r="398" spans="1:7" ht="13.5" customHeight="1" x14ac:dyDescent="0.25">
      <c r="A398" s="293"/>
      <c r="B398" s="254" t="s">
        <v>97</v>
      </c>
      <c r="C398" s="249">
        <v>2230</v>
      </c>
      <c r="D398" s="70">
        <f>0</f>
        <v>0</v>
      </c>
      <c r="E398" s="216" t="s">
        <v>256</v>
      </c>
      <c r="F398" s="214" t="s">
        <v>155</v>
      </c>
      <c r="G398" s="262" t="s">
        <v>160</v>
      </c>
    </row>
    <row r="399" spans="1:7" ht="15" customHeight="1" x14ac:dyDescent="0.25">
      <c r="A399" s="294"/>
      <c r="B399" s="255"/>
      <c r="C399" s="250"/>
      <c r="D399" s="67" t="s">
        <v>80</v>
      </c>
      <c r="E399" s="217"/>
      <c r="F399" s="215"/>
      <c r="G399" s="263"/>
    </row>
    <row r="400" spans="1:7" ht="15" customHeight="1" x14ac:dyDescent="0.25">
      <c r="A400" s="293"/>
      <c r="B400" s="254" t="s">
        <v>176</v>
      </c>
      <c r="C400" s="249">
        <v>2230</v>
      </c>
      <c r="D400" s="68">
        <v>20000</v>
      </c>
      <c r="E400" s="216" t="s">
        <v>22</v>
      </c>
      <c r="F400" s="214" t="s">
        <v>155</v>
      </c>
      <c r="G400" s="262"/>
    </row>
    <row r="401" spans="1:7" ht="14.25" customHeight="1" x14ac:dyDescent="0.25">
      <c r="A401" s="294"/>
      <c r="B401" s="255"/>
      <c r="C401" s="250"/>
      <c r="D401" s="66" t="s">
        <v>99</v>
      </c>
      <c r="E401" s="217"/>
      <c r="F401" s="215"/>
      <c r="G401" s="263"/>
    </row>
    <row r="402" spans="1:7" ht="12" customHeight="1" x14ac:dyDescent="0.25">
      <c r="A402" s="293"/>
      <c r="B402" s="254" t="s">
        <v>173</v>
      </c>
      <c r="C402" s="249">
        <v>2230</v>
      </c>
      <c r="D402" s="68">
        <v>4000</v>
      </c>
      <c r="E402" s="216" t="s">
        <v>22</v>
      </c>
      <c r="F402" s="214" t="s">
        <v>155</v>
      </c>
      <c r="G402" s="262"/>
    </row>
    <row r="403" spans="1:7" ht="25.5" customHeight="1" x14ac:dyDescent="0.25">
      <c r="A403" s="294"/>
      <c r="B403" s="255"/>
      <c r="C403" s="250"/>
      <c r="D403" s="66" t="s">
        <v>207</v>
      </c>
      <c r="E403" s="217"/>
      <c r="F403" s="215"/>
      <c r="G403" s="263"/>
    </row>
    <row r="404" spans="1:7" ht="14.25" customHeight="1" x14ac:dyDescent="0.25">
      <c r="A404" s="293"/>
      <c r="B404" s="254" t="s">
        <v>78</v>
      </c>
      <c r="C404" s="249">
        <v>2230</v>
      </c>
      <c r="D404" s="75">
        <v>3000</v>
      </c>
      <c r="E404" s="216" t="s">
        <v>22</v>
      </c>
      <c r="F404" s="214" t="s">
        <v>155</v>
      </c>
      <c r="G404" s="262"/>
    </row>
    <row r="405" spans="1:7" ht="15" customHeight="1" x14ac:dyDescent="0.25">
      <c r="A405" s="294"/>
      <c r="B405" s="255"/>
      <c r="C405" s="250"/>
      <c r="D405" s="75" t="s">
        <v>213</v>
      </c>
      <c r="E405" s="217"/>
      <c r="F405" s="215"/>
      <c r="G405" s="263"/>
    </row>
    <row r="406" spans="1:7" ht="12" customHeight="1" x14ac:dyDescent="0.25">
      <c r="A406" s="293"/>
      <c r="B406" s="254" t="s">
        <v>172</v>
      </c>
      <c r="C406" s="249">
        <v>2230</v>
      </c>
      <c r="D406" s="68">
        <v>170000</v>
      </c>
      <c r="E406" s="216" t="s">
        <v>22</v>
      </c>
      <c r="F406" s="214" t="s">
        <v>155</v>
      </c>
      <c r="G406" s="262"/>
    </row>
    <row r="407" spans="1:7" ht="28.5" customHeight="1" x14ac:dyDescent="0.25">
      <c r="A407" s="294"/>
      <c r="B407" s="255"/>
      <c r="C407" s="250"/>
      <c r="D407" s="66" t="s">
        <v>212</v>
      </c>
      <c r="E407" s="217"/>
      <c r="F407" s="215"/>
      <c r="G407" s="263"/>
    </row>
    <row r="408" spans="1:7" ht="13.5" customHeight="1" x14ac:dyDescent="0.25">
      <c r="A408" s="293"/>
      <c r="B408" s="254" t="s">
        <v>171</v>
      </c>
      <c r="C408" s="249">
        <v>2230</v>
      </c>
      <c r="D408" s="68">
        <v>160000</v>
      </c>
      <c r="E408" s="216" t="s">
        <v>22</v>
      </c>
      <c r="F408" s="214" t="s">
        <v>155</v>
      </c>
      <c r="G408" s="262"/>
    </row>
    <row r="409" spans="1:7" ht="29.25" customHeight="1" x14ac:dyDescent="0.25">
      <c r="A409" s="294"/>
      <c r="B409" s="255"/>
      <c r="C409" s="250"/>
      <c r="D409" s="66" t="s">
        <v>211</v>
      </c>
      <c r="E409" s="217"/>
      <c r="F409" s="215"/>
      <c r="G409" s="263"/>
    </row>
    <row r="410" spans="1:7" ht="15" customHeight="1" x14ac:dyDescent="0.25">
      <c r="A410" s="293"/>
      <c r="B410" s="254" t="s">
        <v>174</v>
      </c>
      <c r="C410" s="249">
        <v>2230</v>
      </c>
      <c r="D410" s="68">
        <v>55000</v>
      </c>
      <c r="E410" s="216" t="s">
        <v>22</v>
      </c>
      <c r="F410" s="214" t="s">
        <v>155</v>
      </c>
      <c r="G410" s="262"/>
    </row>
    <row r="411" spans="1:7" ht="27" customHeight="1" x14ac:dyDescent="0.25">
      <c r="A411" s="294"/>
      <c r="B411" s="255"/>
      <c r="C411" s="250"/>
      <c r="D411" s="66" t="s">
        <v>210</v>
      </c>
      <c r="E411" s="217"/>
      <c r="F411" s="215"/>
      <c r="G411" s="263"/>
    </row>
    <row r="412" spans="1:7" ht="14.25" customHeight="1" x14ac:dyDescent="0.25">
      <c r="A412" s="293"/>
      <c r="B412" s="254" t="s">
        <v>175</v>
      </c>
      <c r="C412" s="249">
        <v>2230</v>
      </c>
      <c r="D412" s="68">
        <v>40000</v>
      </c>
      <c r="E412" s="216" t="s">
        <v>22</v>
      </c>
      <c r="F412" s="214" t="s">
        <v>155</v>
      </c>
      <c r="G412" s="262"/>
    </row>
    <row r="413" spans="1:7" ht="15" customHeight="1" x14ac:dyDescent="0.25">
      <c r="A413" s="294"/>
      <c r="B413" s="255"/>
      <c r="C413" s="250"/>
      <c r="D413" s="66" t="s">
        <v>209</v>
      </c>
      <c r="E413" s="217"/>
      <c r="F413" s="215"/>
      <c r="G413" s="263"/>
    </row>
    <row r="414" spans="1:7" ht="14.25" customHeight="1" x14ac:dyDescent="0.25">
      <c r="A414" s="293"/>
      <c r="B414" s="254" t="s">
        <v>76</v>
      </c>
      <c r="C414" s="249">
        <v>2230</v>
      </c>
      <c r="D414" s="68">
        <v>50000</v>
      </c>
      <c r="E414" s="216" t="s">
        <v>22</v>
      </c>
      <c r="F414" s="214" t="s">
        <v>155</v>
      </c>
      <c r="G414" s="262" t="s">
        <v>168</v>
      </c>
    </row>
    <row r="415" spans="1:7" ht="14.25" customHeight="1" x14ac:dyDescent="0.25">
      <c r="A415" s="294"/>
      <c r="B415" s="255"/>
      <c r="C415" s="250"/>
      <c r="D415" s="66" t="s">
        <v>208</v>
      </c>
      <c r="E415" s="217"/>
      <c r="F415" s="215"/>
      <c r="G415" s="263"/>
    </row>
    <row r="416" spans="1:7" ht="13.5" customHeight="1" x14ac:dyDescent="0.25">
      <c r="A416" s="293"/>
      <c r="B416" s="254" t="s">
        <v>47</v>
      </c>
      <c r="C416" s="249">
        <v>2230</v>
      </c>
      <c r="D416" s="68">
        <v>4000</v>
      </c>
      <c r="E416" s="216" t="s">
        <v>22</v>
      </c>
      <c r="F416" s="214" t="s">
        <v>155</v>
      </c>
      <c r="G416" s="262"/>
    </row>
    <row r="417" spans="1:7" ht="13.5" customHeight="1" x14ac:dyDescent="0.25">
      <c r="A417" s="294"/>
      <c r="B417" s="255"/>
      <c r="C417" s="250"/>
      <c r="D417" s="66" t="s">
        <v>207</v>
      </c>
      <c r="E417" s="217"/>
      <c r="F417" s="215"/>
      <c r="G417" s="263"/>
    </row>
    <row r="418" spans="1:7" ht="14.25" customHeight="1" x14ac:dyDescent="0.25">
      <c r="A418" s="210"/>
      <c r="B418" s="254" t="s">
        <v>65</v>
      </c>
      <c r="C418" s="249">
        <v>2230</v>
      </c>
      <c r="D418" s="68">
        <f>131500-7920-54500-69000</f>
        <v>80</v>
      </c>
      <c r="E418" s="216" t="s">
        <v>22</v>
      </c>
      <c r="F418" s="214" t="s">
        <v>155</v>
      </c>
      <c r="G418" s="262"/>
    </row>
    <row r="419" spans="1:7" ht="29.25" customHeight="1" x14ac:dyDescent="0.25">
      <c r="A419" s="211"/>
      <c r="B419" s="255"/>
      <c r="C419" s="250"/>
      <c r="D419" s="66" t="s">
        <v>315</v>
      </c>
      <c r="E419" s="217"/>
      <c r="F419" s="215"/>
      <c r="G419" s="263"/>
    </row>
    <row r="420" spans="1:7" ht="18" customHeight="1" x14ac:dyDescent="0.25">
      <c r="A420" s="106"/>
      <c r="B420" s="254" t="s">
        <v>65</v>
      </c>
      <c r="C420" s="249">
        <v>2230</v>
      </c>
      <c r="D420" s="85">
        <v>7920</v>
      </c>
      <c r="E420" s="216" t="s">
        <v>22</v>
      </c>
      <c r="F420" s="214" t="s">
        <v>155</v>
      </c>
      <c r="G420" s="262"/>
    </row>
    <row r="421" spans="1:7" ht="15.75" customHeight="1" x14ac:dyDescent="0.25">
      <c r="A421" s="106"/>
      <c r="B421" s="255"/>
      <c r="C421" s="250"/>
      <c r="D421" s="66" t="s">
        <v>281</v>
      </c>
      <c r="E421" s="217"/>
      <c r="F421" s="215"/>
      <c r="G421" s="263"/>
    </row>
    <row r="422" spans="1:7" ht="13.5" customHeight="1" x14ac:dyDescent="0.25">
      <c r="A422" s="293"/>
      <c r="B422" s="254" t="s">
        <v>100</v>
      </c>
      <c r="C422" s="249">
        <v>2230</v>
      </c>
      <c r="D422" s="68">
        <v>22000</v>
      </c>
      <c r="E422" s="216" t="s">
        <v>22</v>
      </c>
      <c r="F422" s="214" t="s">
        <v>155</v>
      </c>
      <c r="G422" s="262"/>
    </row>
    <row r="423" spans="1:7" ht="15" customHeight="1" x14ac:dyDescent="0.25">
      <c r="A423" s="294"/>
      <c r="B423" s="255"/>
      <c r="C423" s="250"/>
      <c r="D423" s="66" t="s">
        <v>206</v>
      </c>
      <c r="E423" s="217"/>
      <c r="F423" s="215"/>
      <c r="G423" s="263"/>
    </row>
    <row r="424" spans="1:7" ht="14.25" customHeight="1" x14ac:dyDescent="0.25">
      <c r="A424" s="293"/>
      <c r="B424" s="254" t="s">
        <v>77</v>
      </c>
      <c r="C424" s="249">
        <v>2230</v>
      </c>
      <c r="D424" s="68">
        <v>18000</v>
      </c>
      <c r="E424" s="216" t="s">
        <v>22</v>
      </c>
      <c r="F424" s="214" t="s">
        <v>155</v>
      </c>
      <c r="G424" s="262"/>
    </row>
    <row r="425" spans="1:7" ht="15" customHeight="1" x14ac:dyDescent="0.25">
      <c r="A425" s="294"/>
      <c r="B425" s="255"/>
      <c r="C425" s="250"/>
      <c r="D425" s="66" t="s">
        <v>205</v>
      </c>
      <c r="E425" s="217"/>
      <c r="F425" s="215"/>
      <c r="G425" s="263"/>
    </row>
    <row r="426" spans="1:7" ht="15.75" customHeight="1" x14ac:dyDescent="0.25">
      <c r="A426" s="293"/>
      <c r="B426" s="254" t="s">
        <v>101</v>
      </c>
      <c r="C426" s="296">
        <v>2230</v>
      </c>
      <c r="D426" s="76">
        <v>2500</v>
      </c>
      <c r="E426" s="216" t="s">
        <v>22</v>
      </c>
      <c r="F426" s="214" t="s">
        <v>155</v>
      </c>
      <c r="G426" s="101"/>
    </row>
    <row r="427" spans="1:7" ht="16.5" customHeight="1" x14ac:dyDescent="0.25">
      <c r="A427" s="294"/>
      <c r="B427" s="255"/>
      <c r="C427" s="297"/>
      <c r="D427" s="73" t="s">
        <v>196</v>
      </c>
      <c r="E427" s="217"/>
      <c r="F427" s="215"/>
      <c r="G427" s="92"/>
    </row>
    <row r="428" spans="1:7" ht="15" customHeight="1" x14ac:dyDescent="0.25">
      <c r="A428" s="293"/>
      <c r="B428" s="254" t="s">
        <v>180</v>
      </c>
      <c r="C428" s="296">
        <v>2230</v>
      </c>
      <c r="D428" s="76">
        <v>2000</v>
      </c>
      <c r="E428" s="216" t="s">
        <v>22</v>
      </c>
      <c r="F428" s="214" t="s">
        <v>155</v>
      </c>
      <c r="G428" s="101"/>
    </row>
    <row r="429" spans="1:7" ht="13.5" customHeight="1" x14ac:dyDescent="0.25">
      <c r="A429" s="294"/>
      <c r="B429" s="255"/>
      <c r="C429" s="297"/>
      <c r="D429" s="66" t="s">
        <v>95</v>
      </c>
      <c r="E429" s="217"/>
      <c r="F429" s="215"/>
      <c r="G429" s="92"/>
    </row>
    <row r="430" spans="1:7" ht="14.25" customHeight="1" x14ac:dyDescent="0.25">
      <c r="A430" s="293"/>
      <c r="B430" s="254" t="s">
        <v>98</v>
      </c>
      <c r="C430" s="295">
        <v>2230</v>
      </c>
      <c r="D430" s="72">
        <v>60000</v>
      </c>
      <c r="E430" s="216" t="s">
        <v>22</v>
      </c>
      <c r="F430" s="214" t="s">
        <v>155</v>
      </c>
      <c r="G430" s="101" t="s">
        <v>170</v>
      </c>
    </row>
    <row r="431" spans="1:7" ht="15.75" customHeight="1" x14ac:dyDescent="0.25">
      <c r="A431" s="294"/>
      <c r="B431" s="255"/>
      <c r="C431" s="269"/>
      <c r="D431" s="73" t="s">
        <v>204</v>
      </c>
      <c r="E431" s="217"/>
      <c r="F431" s="215"/>
      <c r="G431" s="101"/>
    </row>
    <row r="432" spans="1:7" ht="19.5" customHeight="1" thickBot="1" x14ac:dyDescent="0.3">
      <c r="A432" s="153"/>
      <c r="B432" s="289" t="s">
        <v>41</v>
      </c>
      <c r="C432" s="290"/>
      <c r="D432" s="145">
        <f>D379</f>
        <v>1369490</v>
      </c>
      <c r="E432" s="154"/>
      <c r="F432" s="154"/>
      <c r="G432" s="155"/>
    </row>
    <row r="433" spans="1:7" ht="18.75" customHeight="1" thickBot="1" x14ac:dyDescent="0.3">
      <c r="A433" s="230"/>
      <c r="B433" s="283" t="s">
        <v>15</v>
      </c>
      <c r="C433" s="156"/>
      <c r="D433" s="159">
        <f>D562</f>
        <v>884337</v>
      </c>
      <c r="E433" s="291">
        <v>300000</v>
      </c>
      <c r="F433" s="285"/>
      <c r="G433" s="287"/>
    </row>
    <row r="434" spans="1:7" ht="34.5" customHeight="1" thickBot="1" x14ac:dyDescent="0.3">
      <c r="A434" s="231"/>
      <c r="B434" s="284"/>
      <c r="C434" s="160">
        <v>2240</v>
      </c>
      <c r="D434" s="151" t="s">
        <v>510</v>
      </c>
      <c r="E434" s="292"/>
      <c r="F434" s="286"/>
      <c r="G434" s="288"/>
    </row>
    <row r="435" spans="1:7" ht="33.75" customHeight="1" x14ac:dyDescent="0.25">
      <c r="A435" s="161"/>
      <c r="B435" s="277" t="s">
        <v>29</v>
      </c>
      <c r="C435" s="278"/>
      <c r="D435" s="118">
        <f>D446+D436+D438+D444+D450+D452+D456+D440+D454+D458+D448+D462+D464+D460+D442</f>
        <v>123242.96</v>
      </c>
      <c r="E435" s="128"/>
      <c r="F435" s="128"/>
      <c r="G435" s="152"/>
    </row>
    <row r="436" spans="1:7" ht="15.75" customHeight="1" x14ac:dyDescent="0.25">
      <c r="A436" s="210"/>
      <c r="B436" s="254" t="s">
        <v>187</v>
      </c>
      <c r="C436" s="216">
        <v>2240</v>
      </c>
      <c r="D436" s="61">
        <f>84000</f>
        <v>84000</v>
      </c>
      <c r="E436" s="216" t="s">
        <v>22</v>
      </c>
      <c r="F436" s="214" t="s">
        <v>155</v>
      </c>
      <c r="G436" s="256"/>
    </row>
    <row r="437" spans="1:7" ht="58.5" customHeight="1" x14ac:dyDescent="0.25">
      <c r="A437" s="211"/>
      <c r="B437" s="255"/>
      <c r="C437" s="217"/>
      <c r="D437" s="65" t="s">
        <v>186</v>
      </c>
      <c r="E437" s="217"/>
      <c r="F437" s="215"/>
      <c r="G437" s="257"/>
    </row>
    <row r="438" spans="1:7" ht="18" customHeight="1" x14ac:dyDescent="0.25">
      <c r="A438" s="210"/>
      <c r="B438" s="254" t="s">
        <v>270</v>
      </c>
      <c r="C438" s="216">
        <v>2240</v>
      </c>
      <c r="D438" s="82">
        <v>1700</v>
      </c>
      <c r="E438" s="216" t="s">
        <v>22</v>
      </c>
      <c r="F438" s="214" t="s">
        <v>155</v>
      </c>
      <c r="G438" s="256"/>
    </row>
    <row r="439" spans="1:7" ht="24.75" customHeight="1" x14ac:dyDescent="0.25">
      <c r="A439" s="211"/>
      <c r="B439" s="255"/>
      <c r="C439" s="217"/>
      <c r="D439" s="65" t="s">
        <v>264</v>
      </c>
      <c r="E439" s="217"/>
      <c r="F439" s="215"/>
      <c r="G439" s="257"/>
    </row>
    <row r="440" spans="1:7" ht="14.25" customHeight="1" x14ac:dyDescent="0.25">
      <c r="A440" s="210"/>
      <c r="B440" s="254" t="s">
        <v>452</v>
      </c>
      <c r="C440" s="216">
        <v>2240</v>
      </c>
      <c r="D440" s="82">
        <v>3000</v>
      </c>
      <c r="E440" s="216" t="s">
        <v>22</v>
      </c>
      <c r="F440" s="214" t="s">
        <v>155</v>
      </c>
      <c r="G440" s="260"/>
    </row>
    <row r="441" spans="1:7" ht="57.75" customHeight="1" x14ac:dyDescent="0.25">
      <c r="A441" s="211"/>
      <c r="B441" s="255"/>
      <c r="C441" s="217"/>
      <c r="D441" s="95" t="s">
        <v>453</v>
      </c>
      <c r="E441" s="217"/>
      <c r="F441" s="215"/>
      <c r="G441" s="261"/>
    </row>
    <row r="442" spans="1:7" ht="41.25" customHeight="1" x14ac:dyDescent="0.25">
      <c r="A442" s="106"/>
      <c r="B442" s="254" t="s">
        <v>633</v>
      </c>
      <c r="C442" s="216">
        <v>2240</v>
      </c>
      <c r="D442" s="82">
        <v>3600</v>
      </c>
      <c r="E442" s="216" t="s">
        <v>22</v>
      </c>
      <c r="F442" s="214" t="s">
        <v>155</v>
      </c>
      <c r="G442" s="260"/>
    </row>
    <row r="443" spans="1:7" ht="30.75" customHeight="1" x14ac:dyDescent="0.25">
      <c r="A443" s="106"/>
      <c r="B443" s="255"/>
      <c r="C443" s="217"/>
      <c r="D443" s="95" t="s">
        <v>228</v>
      </c>
      <c r="E443" s="217"/>
      <c r="F443" s="215"/>
      <c r="G443" s="261"/>
    </row>
    <row r="444" spans="1:7" ht="14.25" customHeight="1" x14ac:dyDescent="0.25">
      <c r="A444" s="210"/>
      <c r="B444" s="254" t="s">
        <v>335</v>
      </c>
      <c r="C444" s="216">
        <v>2240</v>
      </c>
      <c r="D444" s="61">
        <f>3000-1500+552</f>
        <v>2052</v>
      </c>
      <c r="E444" s="216" t="s">
        <v>22</v>
      </c>
      <c r="F444" s="214" t="s">
        <v>155</v>
      </c>
      <c r="G444" s="260"/>
    </row>
    <row r="445" spans="1:7" ht="74.25" customHeight="1" x14ac:dyDescent="0.25">
      <c r="A445" s="211"/>
      <c r="B445" s="255"/>
      <c r="C445" s="217"/>
      <c r="D445" s="65" t="s">
        <v>334</v>
      </c>
      <c r="E445" s="217"/>
      <c r="F445" s="215"/>
      <c r="G445" s="261"/>
    </row>
    <row r="446" spans="1:7" ht="16.5" customHeight="1" x14ac:dyDescent="0.25">
      <c r="A446" s="210" t="s">
        <v>345</v>
      </c>
      <c r="B446" s="254" t="s">
        <v>117</v>
      </c>
      <c r="C446" s="216">
        <v>2240</v>
      </c>
      <c r="D446" s="61">
        <f>40600-510-330-2102.1-368-6302.04-600+1075+976+250-979.44-3000-12750+50000-1824-5500-3917.34-1824-40000-8-3600</f>
        <v>9286.0800000000017</v>
      </c>
      <c r="E446" s="216" t="s">
        <v>22</v>
      </c>
      <c r="F446" s="214" t="s">
        <v>155</v>
      </c>
      <c r="G446" s="256"/>
    </row>
    <row r="447" spans="1:7" ht="26.25" customHeight="1" x14ac:dyDescent="0.25">
      <c r="A447" s="211"/>
      <c r="B447" s="255"/>
      <c r="C447" s="217"/>
      <c r="D447" s="65" t="s">
        <v>120</v>
      </c>
      <c r="E447" s="217"/>
      <c r="F447" s="215"/>
      <c r="G447" s="257"/>
    </row>
    <row r="448" spans="1:7" ht="29.25" customHeight="1" x14ac:dyDescent="0.25">
      <c r="A448" s="106"/>
      <c r="B448" s="254" t="s">
        <v>441</v>
      </c>
      <c r="C448" s="216">
        <v>2240</v>
      </c>
      <c r="D448" s="65">
        <v>979.44</v>
      </c>
      <c r="E448" s="216" t="s">
        <v>22</v>
      </c>
      <c r="F448" s="214" t="s">
        <v>155</v>
      </c>
      <c r="G448" s="256"/>
    </row>
    <row r="449" spans="1:7" ht="40.5" customHeight="1" x14ac:dyDescent="0.25">
      <c r="A449" s="106"/>
      <c r="B449" s="255"/>
      <c r="C449" s="217"/>
      <c r="D449" s="65" t="s">
        <v>442</v>
      </c>
      <c r="E449" s="217"/>
      <c r="F449" s="215"/>
      <c r="G449" s="257"/>
    </row>
    <row r="450" spans="1:7" ht="21.75" customHeight="1" x14ac:dyDescent="0.25">
      <c r="A450" s="210"/>
      <c r="B450" s="254" t="s">
        <v>354</v>
      </c>
      <c r="C450" s="216">
        <v>2240</v>
      </c>
      <c r="D450" s="61">
        <v>2102.1</v>
      </c>
      <c r="E450" s="216" t="s">
        <v>22</v>
      </c>
      <c r="F450" s="214" t="s">
        <v>155</v>
      </c>
      <c r="G450" s="256"/>
    </row>
    <row r="451" spans="1:7" ht="51.75" customHeight="1" x14ac:dyDescent="0.25">
      <c r="A451" s="211"/>
      <c r="B451" s="255"/>
      <c r="C451" s="217"/>
      <c r="D451" s="65" t="s">
        <v>353</v>
      </c>
      <c r="E451" s="217"/>
      <c r="F451" s="215"/>
      <c r="G451" s="257"/>
    </row>
    <row r="452" spans="1:7" ht="21.75" customHeight="1" x14ac:dyDescent="0.25">
      <c r="A452" s="210"/>
      <c r="B452" s="254" t="s">
        <v>139</v>
      </c>
      <c r="C452" s="216">
        <v>2240</v>
      </c>
      <c r="D452" s="61">
        <v>2000</v>
      </c>
      <c r="E452" s="216" t="s">
        <v>22</v>
      </c>
      <c r="F452" s="214" t="s">
        <v>155</v>
      </c>
      <c r="G452" s="256"/>
    </row>
    <row r="453" spans="1:7" ht="36.75" customHeight="1" x14ac:dyDescent="0.25">
      <c r="A453" s="211"/>
      <c r="B453" s="255"/>
      <c r="C453" s="217"/>
      <c r="D453" s="65" t="s">
        <v>95</v>
      </c>
      <c r="E453" s="217"/>
      <c r="F453" s="215"/>
      <c r="G453" s="257"/>
    </row>
    <row r="454" spans="1:7" ht="30" customHeight="1" x14ac:dyDescent="0.25">
      <c r="A454" s="106"/>
      <c r="B454" s="254" t="s">
        <v>383</v>
      </c>
      <c r="C454" s="216">
        <v>2240</v>
      </c>
      <c r="D454" s="61">
        <v>368</v>
      </c>
      <c r="E454" s="216" t="s">
        <v>22</v>
      </c>
      <c r="F454" s="214" t="s">
        <v>155</v>
      </c>
      <c r="G454" s="256"/>
    </row>
    <row r="455" spans="1:7" ht="26.25" customHeight="1" x14ac:dyDescent="0.25">
      <c r="A455" s="106"/>
      <c r="B455" s="255"/>
      <c r="C455" s="217"/>
      <c r="D455" s="65" t="s">
        <v>384</v>
      </c>
      <c r="E455" s="217"/>
      <c r="F455" s="215"/>
      <c r="G455" s="257"/>
    </row>
    <row r="456" spans="1:7" ht="21.75" customHeight="1" x14ac:dyDescent="0.25">
      <c r="A456" s="210"/>
      <c r="B456" s="254" t="s">
        <v>346</v>
      </c>
      <c r="C456" s="216">
        <v>2240</v>
      </c>
      <c r="D456" s="61">
        <f>510+330</f>
        <v>840</v>
      </c>
      <c r="E456" s="216" t="s">
        <v>22</v>
      </c>
      <c r="F456" s="214" t="s">
        <v>155</v>
      </c>
      <c r="G456" s="256"/>
    </row>
    <row r="457" spans="1:7" ht="36.75" customHeight="1" x14ac:dyDescent="0.25">
      <c r="A457" s="211"/>
      <c r="B457" s="255"/>
      <c r="C457" s="217"/>
      <c r="D457" s="65" t="s">
        <v>348</v>
      </c>
      <c r="E457" s="217"/>
      <c r="F457" s="215"/>
      <c r="G457" s="257"/>
    </row>
    <row r="458" spans="1:7" ht="36.75" customHeight="1" x14ac:dyDescent="0.25">
      <c r="A458" s="210"/>
      <c r="B458" s="254" t="s">
        <v>637</v>
      </c>
      <c r="C458" s="216">
        <v>2240</v>
      </c>
      <c r="D458" s="61">
        <f>6000-250</f>
        <v>5750</v>
      </c>
      <c r="E458" s="216" t="s">
        <v>22</v>
      </c>
      <c r="F458" s="214" t="s">
        <v>155</v>
      </c>
      <c r="G458" s="256"/>
    </row>
    <row r="459" spans="1:7" ht="51" customHeight="1" x14ac:dyDescent="0.25">
      <c r="A459" s="211"/>
      <c r="B459" s="255"/>
      <c r="C459" s="217"/>
      <c r="D459" s="65" t="s">
        <v>434</v>
      </c>
      <c r="E459" s="217"/>
      <c r="F459" s="215"/>
      <c r="G459" s="257"/>
    </row>
    <row r="460" spans="1:7" ht="30.75" customHeight="1" x14ac:dyDescent="0.25">
      <c r="A460" s="126"/>
      <c r="B460" s="254" t="s">
        <v>621</v>
      </c>
      <c r="C460" s="216">
        <v>2240</v>
      </c>
      <c r="D460" s="61">
        <v>1824</v>
      </c>
      <c r="E460" s="216" t="s">
        <v>22</v>
      </c>
      <c r="F460" s="214" t="s">
        <v>155</v>
      </c>
      <c r="G460" s="256"/>
    </row>
    <row r="461" spans="1:7" ht="30" customHeight="1" x14ac:dyDescent="0.25">
      <c r="A461" s="126"/>
      <c r="B461" s="255"/>
      <c r="C461" s="217"/>
      <c r="D461" s="65" t="s">
        <v>131</v>
      </c>
      <c r="E461" s="217"/>
      <c r="F461" s="215"/>
      <c r="G461" s="257"/>
    </row>
    <row r="462" spans="1:7" ht="29.25" customHeight="1" x14ac:dyDescent="0.25">
      <c r="A462" s="126"/>
      <c r="B462" s="254" t="s">
        <v>583</v>
      </c>
      <c r="C462" s="216">
        <v>2240</v>
      </c>
      <c r="D462" s="61">
        <v>1824</v>
      </c>
      <c r="E462" s="216" t="s">
        <v>22</v>
      </c>
      <c r="F462" s="214" t="s">
        <v>155</v>
      </c>
      <c r="G462" s="256"/>
    </row>
    <row r="463" spans="1:7" ht="25.5" customHeight="1" x14ac:dyDescent="0.25">
      <c r="A463" s="126"/>
      <c r="B463" s="255"/>
      <c r="C463" s="217"/>
      <c r="D463" s="65" t="s">
        <v>131</v>
      </c>
      <c r="E463" s="217"/>
      <c r="F463" s="215"/>
      <c r="G463" s="257"/>
    </row>
    <row r="464" spans="1:7" ht="43.5" customHeight="1" x14ac:dyDescent="0.25">
      <c r="A464" s="126"/>
      <c r="B464" s="254" t="s">
        <v>619</v>
      </c>
      <c r="C464" s="216">
        <v>2240</v>
      </c>
      <c r="D464" s="65">
        <v>3917.34</v>
      </c>
      <c r="E464" s="216" t="s">
        <v>22</v>
      </c>
      <c r="F464" s="214" t="s">
        <v>155</v>
      </c>
      <c r="G464" s="256"/>
    </row>
    <row r="465" spans="1:7" ht="57.75" customHeight="1" x14ac:dyDescent="0.25">
      <c r="A465" s="126"/>
      <c r="B465" s="255"/>
      <c r="C465" s="217"/>
      <c r="D465" s="65" t="s">
        <v>620</v>
      </c>
      <c r="E465" s="217"/>
      <c r="F465" s="215"/>
      <c r="G465" s="257"/>
    </row>
    <row r="466" spans="1:7" s="2" customFormat="1" ht="22.5" customHeight="1" x14ac:dyDescent="0.25">
      <c r="A466" s="162"/>
      <c r="B466" s="298" t="s">
        <v>1</v>
      </c>
      <c r="C466" s="299"/>
      <c r="D466" s="5">
        <f>D467</f>
        <v>858</v>
      </c>
      <c r="E466" s="6"/>
      <c r="F466" s="6"/>
      <c r="G466" s="99"/>
    </row>
    <row r="467" spans="1:7" ht="14.25" customHeight="1" x14ac:dyDescent="0.25">
      <c r="A467" s="210"/>
      <c r="B467" s="254" t="s">
        <v>183</v>
      </c>
      <c r="C467" s="214">
        <v>2240</v>
      </c>
      <c r="D467" s="58">
        <v>858</v>
      </c>
      <c r="E467" s="216" t="s">
        <v>22</v>
      </c>
      <c r="F467" s="214" t="s">
        <v>155</v>
      </c>
      <c r="G467" s="256"/>
    </row>
    <row r="468" spans="1:7" ht="15" customHeight="1" x14ac:dyDescent="0.25">
      <c r="A468" s="211"/>
      <c r="B468" s="255"/>
      <c r="C468" s="215"/>
      <c r="D468" s="63" t="s">
        <v>109</v>
      </c>
      <c r="E468" s="217"/>
      <c r="F468" s="215"/>
      <c r="G468" s="257"/>
    </row>
    <row r="469" spans="1:7" ht="22.5" customHeight="1" x14ac:dyDescent="0.25">
      <c r="A469" s="163"/>
      <c r="B469" s="244" t="s">
        <v>30</v>
      </c>
      <c r="C469" s="245"/>
      <c r="D469" s="5">
        <f>D470</f>
        <v>4200</v>
      </c>
      <c r="E469" s="6"/>
      <c r="F469" s="6"/>
      <c r="G469" s="125"/>
    </row>
    <row r="470" spans="1:7" ht="15" customHeight="1" x14ac:dyDescent="0.25">
      <c r="A470" s="210"/>
      <c r="B470" s="254" t="s">
        <v>50</v>
      </c>
      <c r="C470" s="214">
        <v>2240</v>
      </c>
      <c r="D470" s="58">
        <v>4200</v>
      </c>
      <c r="E470" s="216" t="s">
        <v>22</v>
      </c>
      <c r="F470" s="214" t="s">
        <v>155</v>
      </c>
      <c r="G470" s="256"/>
    </row>
    <row r="471" spans="1:7" ht="13.5" customHeight="1" x14ac:dyDescent="0.25">
      <c r="A471" s="211"/>
      <c r="B471" s="255"/>
      <c r="C471" s="215"/>
      <c r="D471" s="66" t="s">
        <v>188</v>
      </c>
      <c r="E471" s="217"/>
      <c r="F471" s="215"/>
      <c r="G471" s="257"/>
    </row>
    <row r="472" spans="1:7" ht="22.5" customHeight="1" x14ac:dyDescent="0.25">
      <c r="A472" s="163"/>
      <c r="B472" s="298" t="s">
        <v>28</v>
      </c>
      <c r="C472" s="299"/>
      <c r="D472" s="5">
        <f>D473+D479+D475+D477</f>
        <v>3900</v>
      </c>
      <c r="E472" s="4"/>
      <c r="F472" s="4"/>
      <c r="G472" s="100"/>
    </row>
    <row r="473" spans="1:7" ht="14.25" customHeight="1" x14ac:dyDescent="0.25">
      <c r="A473" s="210"/>
      <c r="B473" s="254" t="s">
        <v>181</v>
      </c>
      <c r="C473" s="214">
        <v>2240</v>
      </c>
      <c r="D473" s="62">
        <f>6000-2635.7-200.4-527.14-957.94-778.82</f>
        <v>900.00000000000011</v>
      </c>
      <c r="E473" s="216" t="s">
        <v>22</v>
      </c>
      <c r="F473" s="214" t="s">
        <v>155</v>
      </c>
      <c r="G473" s="256"/>
    </row>
    <row r="474" spans="1:7" ht="44.25" customHeight="1" x14ac:dyDescent="0.25">
      <c r="A474" s="211"/>
      <c r="B474" s="255"/>
      <c r="C474" s="215"/>
      <c r="D474" s="65" t="s">
        <v>136</v>
      </c>
      <c r="E474" s="217"/>
      <c r="F474" s="215"/>
      <c r="G474" s="257"/>
    </row>
    <row r="475" spans="1:7" ht="28.5" customHeight="1" x14ac:dyDescent="0.25">
      <c r="A475" s="164"/>
      <c r="B475" s="300" t="s">
        <v>265</v>
      </c>
      <c r="C475" s="214">
        <v>2240</v>
      </c>
      <c r="D475" s="61">
        <v>331</v>
      </c>
      <c r="E475" s="216" t="s">
        <v>22</v>
      </c>
      <c r="F475" s="214" t="s">
        <v>155</v>
      </c>
      <c r="G475" s="256"/>
    </row>
    <row r="476" spans="1:7" ht="28.5" customHeight="1" x14ac:dyDescent="0.25">
      <c r="A476" s="126"/>
      <c r="B476" s="301"/>
      <c r="C476" s="215"/>
      <c r="D476" s="65" t="s">
        <v>267</v>
      </c>
      <c r="E476" s="217"/>
      <c r="F476" s="215"/>
      <c r="G476" s="257"/>
    </row>
    <row r="477" spans="1:7" ht="19.5" customHeight="1" x14ac:dyDescent="0.25">
      <c r="A477" s="106"/>
      <c r="B477" s="300" t="s">
        <v>265</v>
      </c>
      <c r="C477" s="214">
        <v>2240</v>
      </c>
      <c r="D477" s="61">
        <v>993</v>
      </c>
      <c r="E477" s="216" t="s">
        <v>22</v>
      </c>
      <c r="F477" s="214" t="s">
        <v>155</v>
      </c>
      <c r="G477" s="256"/>
    </row>
    <row r="478" spans="1:7" ht="35.25" customHeight="1" x14ac:dyDescent="0.25">
      <c r="A478" s="106"/>
      <c r="B478" s="301"/>
      <c r="C478" s="215"/>
      <c r="D478" s="65" t="s">
        <v>355</v>
      </c>
      <c r="E478" s="217"/>
      <c r="F478" s="215"/>
      <c r="G478" s="257"/>
    </row>
    <row r="479" spans="1:7" ht="13.5" customHeight="1" x14ac:dyDescent="0.25">
      <c r="A479" s="210"/>
      <c r="B479" s="300" t="s">
        <v>266</v>
      </c>
      <c r="C479" s="214">
        <v>2240</v>
      </c>
      <c r="D479" s="61">
        <f>4000-331-1000-993</f>
        <v>1676</v>
      </c>
      <c r="E479" s="216" t="s">
        <v>22</v>
      </c>
      <c r="F479" s="214" t="s">
        <v>155</v>
      </c>
      <c r="G479" s="256"/>
    </row>
    <row r="480" spans="1:7" ht="29.25" customHeight="1" x14ac:dyDescent="0.25">
      <c r="A480" s="211"/>
      <c r="B480" s="301"/>
      <c r="C480" s="215"/>
      <c r="D480" s="66" t="s">
        <v>362</v>
      </c>
      <c r="E480" s="217"/>
      <c r="F480" s="215"/>
      <c r="G480" s="257"/>
    </row>
    <row r="481" spans="1:14" ht="19.5" customHeight="1" x14ac:dyDescent="0.25">
      <c r="A481" s="134"/>
      <c r="B481" s="298" t="s">
        <v>31</v>
      </c>
      <c r="C481" s="299"/>
      <c r="D481" s="5">
        <f>D482+D484+D486+D488+D490+D492+D494+D496+D498+D500+D502+D504</f>
        <v>66920.86</v>
      </c>
      <c r="E481" s="4"/>
      <c r="F481" s="4"/>
      <c r="G481" s="100"/>
      <c r="H481" s="102"/>
      <c r="I481" s="102"/>
    </row>
    <row r="482" spans="1:14" ht="17.25" customHeight="1" x14ac:dyDescent="0.25">
      <c r="A482" s="210"/>
      <c r="B482" s="254" t="s">
        <v>638</v>
      </c>
      <c r="C482" s="214">
        <v>2240</v>
      </c>
      <c r="D482" s="58">
        <f>28000-200-5100-1100</f>
        <v>21600</v>
      </c>
      <c r="E482" s="216" t="s">
        <v>22</v>
      </c>
      <c r="F482" s="214" t="s">
        <v>155</v>
      </c>
      <c r="G482" s="256"/>
      <c r="H482" s="302"/>
      <c r="I482" s="302"/>
      <c r="J482" s="30"/>
      <c r="K482" s="30"/>
      <c r="L482" s="42"/>
      <c r="M482" s="42"/>
      <c r="N482" s="42"/>
    </row>
    <row r="483" spans="1:14" ht="24" customHeight="1" x14ac:dyDescent="0.25">
      <c r="A483" s="211"/>
      <c r="B483" s="255"/>
      <c r="C483" s="215"/>
      <c r="D483" s="64" t="s">
        <v>110</v>
      </c>
      <c r="E483" s="217"/>
      <c r="F483" s="215"/>
      <c r="G483" s="257"/>
      <c r="H483" s="302"/>
      <c r="I483" s="302"/>
      <c r="J483" s="30"/>
      <c r="K483" s="30"/>
      <c r="L483" s="42"/>
      <c r="M483" s="42"/>
      <c r="N483" s="42"/>
    </row>
    <row r="484" spans="1:14" ht="15.75" customHeight="1" x14ac:dyDescent="0.25">
      <c r="A484" s="210"/>
      <c r="B484" s="254" t="s">
        <v>639</v>
      </c>
      <c r="C484" s="214">
        <v>2240</v>
      </c>
      <c r="D484" s="59">
        <v>28000</v>
      </c>
      <c r="E484" s="216" t="s">
        <v>22</v>
      </c>
      <c r="F484" s="214" t="s">
        <v>155</v>
      </c>
      <c r="G484" s="256"/>
      <c r="H484" s="103"/>
      <c r="I484" s="103"/>
      <c r="J484" s="30"/>
      <c r="K484" s="30"/>
      <c r="L484" s="42"/>
      <c r="M484" s="42"/>
      <c r="N484" s="42"/>
    </row>
    <row r="485" spans="1:14" ht="15.75" customHeight="1" x14ac:dyDescent="0.25">
      <c r="A485" s="211"/>
      <c r="B485" s="255"/>
      <c r="C485" s="215"/>
      <c r="D485" s="64" t="s">
        <v>189</v>
      </c>
      <c r="E485" s="217"/>
      <c r="F485" s="215"/>
      <c r="G485" s="257"/>
      <c r="H485" s="103"/>
      <c r="I485" s="103"/>
      <c r="J485" s="30"/>
      <c r="K485" s="30"/>
      <c r="L485" s="42"/>
      <c r="M485" s="42"/>
      <c r="N485" s="42"/>
    </row>
    <row r="486" spans="1:14" ht="18.75" customHeight="1" x14ac:dyDescent="0.25">
      <c r="A486" s="210"/>
      <c r="B486" s="254" t="s">
        <v>92</v>
      </c>
      <c r="C486" s="214">
        <v>2240</v>
      </c>
      <c r="D486" s="59">
        <f>6000-735.32-5264.68</f>
        <v>0</v>
      </c>
      <c r="E486" s="216" t="s">
        <v>22</v>
      </c>
      <c r="F486" s="214" t="s">
        <v>155</v>
      </c>
      <c r="G486" s="256"/>
      <c r="H486" s="103"/>
      <c r="I486" s="103"/>
      <c r="J486" s="30"/>
      <c r="K486" s="30"/>
      <c r="L486" s="42"/>
      <c r="M486" s="42"/>
      <c r="N486" s="42"/>
    </row>
    <row r="487" spans="1:14" ht="23.25" customHeight="1" x14ac:dyDescent="0.25">
      <c r="A487" s="211"/>
      <c r="B487" s="255"/>
      <c r="C487" s="215"/>
      <c r="D487" s="64" t="s">
        <v>190</v>
      </c>
      <c r="E487" s="217"/>
      <c r="F487" s="215"/>
      <c r="G487" s="257"/>
      <c r="H487" s="103"/>
      <c r="I487" s="103"/>
      <c r="J487" s="30"/>
      <c r="K487" s="30"/>
      <c r="L487" s="42"/>
      <c r="M487" s="42"/>
      <c r="N487" s="42"/>
    </row>
    <row r="488" spans="1:14" ht="17.25" customHeight="1" x14ac:dyDescent="0.25">
      <c r="A488" s="210"/>
      <c r="B488" s="254" t="s">
        <v>640</v>
      </c>
      <c r="C488" s="214">
        <v>2240</v>
      </c>
      <c r="D488" s="59">
        <v>7490.86</v>
      </c>
      <c r="E488" s="216" t="s">
        <v>22</v>
      </c>
      <c r="F488" s="214" t="s">
        <v>155</v>
      </c>
      <c r="G488" s="256"/>
      <c r="H488" s="103"/>
      <c r="I488" s="103"/>
      <c r="J488" s="30"/>
      <c r="K488" s="30"/>
      <c r="L488" s="42"/>
      <c r="M488" s="42"/>
      <c r="N488" s="42"/>
    </row>
    <row r="489" spans="1:14" ht="27" customHeight="1" x14ac:dyDescent="0.25">
      <c r="A489" s="211"/>
      <c r="B489" s="255"/>
      <c r="C489" s="215"/>
      <c r="D489" s="64" t="s">
        <v>222</v>
      </c>
      <c r="E489" s="217"/>
      <c r="F489" s="215"/>
      <c r="G489" s="257"/>
      <c r="H489" s="103"/>
      <c r="I489" s="103"/>
      <c r="J489" s="30"/>
      <c r="K489" s="30"/>
      <c r="L489" s="42"/>
      <c r="M489" s="42"/>
      <c r="N489" s="42"/>
    </row>
    <row r="490" spans="1:14" ht="15" customHeight="1" x14ac:dyDescent="0.25">
      <c r="A490" s="210"/>
      <c r="B490" s="254" t="s">
        <v>93</v>
      </c>
      <c r="C490" s="214">
        <v>2240</v>
      </c>
      <c r="D490" s="59">
        <v>1000</v>
      </c>
      <c r="E490" s="216" t="s">
        <v>22</v>
      </c>
      <c r="F490" s="214" t="s">
        <v>155</v>
      </c>
      <c r="G490" s="256"/>
      <c r="H490" s="103"/>
      <c r="I490" s="103"/>
      <c r="J490" s="30"/>
      <c r="K490" s="30"/>
      <c r="L490" s="42"/>
      <c r="M490" s="42"/>
      <c r="N490" s="42"/>
    </row>
    <row r="491" spans="1:14" ht="15.75" customHeight="1" x14ac:dyDescent="0.25">
      <c r="A491" s="211"/>
      <c r="B491" s="255"/>
      <c r="C491" s="215"/>
      <c r="D491" s="64" t="s">
        <v>191</v>
      </c>
      <c r="E491" s="217"/>
      <c r="F491" s="215"/>
      <c r="G491" s="257"/>
      <c r="H491" s="103"/>
      <c r="I491" s="103"/>
      <c r="J491" s="30"/>
      <c r="K491" s="30"/>
      <c r="L491" s="42"/>
      <c r="M491" s="42"/>
      <c r="N491" s="42"/>
    </row>
    <row r="492" spans="1:14" ht="15" customHeight="1" x14ac:dyDescent="0.25">
      <c r="A492" s="210"/>
      <c r="B492" s="254" t="s">
        <v>225</v>
      </c>
      <c r="C492" s="214">
        <v>2240</v>
      </c>
      <c r="D492" s="59">
        <f>20000+15556.66-32556.66-1040</f>
        <v>1960.0000000000036</v>
      </c>
      <c r="E492" s="216" t="s">
        <v>22</v>
      </c>
      <c r="F492" s="214" t="s">
        <v>155</v>
      </c>
      <c r="G492" s="256"/>
      <c r="H492" s="103"/>
      <c r="I492" s="103"/>
      <c r="J492" s="30"/>
      <c r="K492" s="30"/>
      <c r="L492" s="42"/>
      <c r="M492" s="42"/>
      <c r="N492" s="42"/>
    </row>
    <row r="493" spans="1:14" ht="25.5" customHeight="1" x14ac:dyDescent="0.25">
      <c r="A493" s="211"/>
      <c r="B493" s="255"/>
      <c r="C493" s="215"/>
      <c r="D493" s="64" t="s">
        <v>192</v>
      </c>
      <c r="E493" s="217"/>
      <c r="F493" s="215"/>
      <c r="G493" s="257"/>
      <c r="H493" s="103"/>
      <c r="I493" s="103"/>
      <c r="J493" s="30"/>
      <c r="K493" s="30"/>
      <c r="L493" s="42"/>
      <c r="M493" s="42"/>
      <c r="N493" s="42"/>
    </row>
    <row r="494" spans="1:14" ht="21.75" customHeight="1" x14ac:dyDescent="0.25">
      <c r="A494" s="210"/>
      <c r="B494" s="254" t="s">
        <v>641</v>
      </c>
      <c r="C494" s="214">
        <v>2240</v>
      </c>
      <c r="D494" s="59">
        <v>1500</v>
      </c>
      <c r="E494" s="216" t="s">
        <v>22</v>
      </c>
      <c r="F494" s="214" t="s">
        <v>155</v>
      </c>
      <c r="G494" s="256"/>
      <c r="H494" s="103"/>
      <c r="I494" s="103"/>
      <c r="J494" s="30"/>
      <c r="K494" s="30"/>
      <c r="L494" s="42"/>
      <c r="M494" s="42"/>
      <c r="N494" s="42"/>
    </row>
    <row r="495" spans="1:14" ht="21.75" customHeight="1" x14ac:dyDescent="0.25">
      <c r="A495" s="211"/>
      <c r="B495" s="255"/>
      <c r="C495" s="215"/>
      <c r="D495" s="64" t="s">
        <v>193</v>
      </c>
      <c r="E495" s="217"/>
      <c r="F495" s="215"/>
      <c r="G495" s="257"/>
      <c r="H495" s="103"/>
      <c r="I495" s="103"/>
      <c r="J495" s="30"/>
      <c r="K495" s="30"/>
      <c r="L495" s="42"/>
      <c r="M495" s="42"/>
      <c r="N495" s="42"/>
    </row>
    <row r="496" spans="1:14" ht="21.75" customHeight="1" x14ac:dyDescent="0.25">
      <c r="A496" s="210"/>
      <c r="B496" s="254" t="s">
        <v>642</v>
      </c>
      <c r="C496" s="214">
        <v>2240</v>
      </c>
      <c r="D496" s="59">
        <v>2880</v>
      </c>
      <c r="E496" s="216" t="s">
        <v>22</v>
      </c>
      <c r="F496" s="214" t="s">
        <v>155</v>
      </c>
      <c r="G496" s="256"/>
      <c r="H496" s="103"/>
      <c r="I496" s="103"/>
      <c r="J496" s="30"/>
      <c r="K496" s="30"/>
      <c r="L496" s="42"/>
      <c r="M496" s="42"/>
      <c r="N496" s="42"/>
    </row>
    <row r="497" spans="1:14" ht="21.75" customHeight="1" x14ac:dyDescent="0.25">
      <c r="A497" s="211"/>
      <c r="B497" s="255"/>
      <c r="C497" s="215"/>
      <c r="D497" s="64" t="s">
        <v>96</v>
      </c>
      <c r="E497" s="217"/>
      <c r="F497" s="215"/>
      <c r="G497" s="257"/>
      <c r="H497" s="103"/>
      <c r="I497" s="103"/>
      <c r="J497" s="30"/>
      <c r="K497" s="30"/>
      <c r="L497" s="42"/>
      <c r="M497" s="42"/>
      <c r="N497" s="42"/>
    </row>
    <row r="498" spans="1:14" ht="21.75" customHeight="1" x14ac:dyDescent="0.25">
      <c r="A498" s="210"/>
      <c r="B498" s="258" t="s">
        <v>366</v>
      </c>
      <c r="C498" s="249">
        <v>2240</v>
      </c>
      <c r="D498" s="59">
        <f>2500-2500</f>
        <v>0</v>
      </c>
      <c r="E498" s="216" t="s">
        <v>22</v>
      </c>
      <c r="F498" s="214" t="s">
        <v>155</v>
      </c>
      <c r="G498" s="256"/>
      <c r="H498" s="103"/>
      <c r="I498" s="103"/>
      <c r="J498" s="30"/>
      <c r="K498" s="30"/>
      <c r="L498" s="42"/>
      <c r="M498" s="42"/>
      <c r="N498" s="42"/>
    </row>
    <row r="499" spans="1:14" ht="21.75" customHeight="1" x14ac:dyDescent="0.25">
      <c r="A499" s="211"/>
      <c r="B499" s="259"/>
      <c r="C499" s="250"/>
      <c r="D499" s="64" t="s">
        <v>121</v>
      </c>
      <c r="E499" s="217"/>
      <c r="F499" s="215"/>
      <c r="G499" s="257"/>
      <c r="H499" s="103"/>
      <c r="I499" s="103"/>
      <c r="J499" s="30"/>
      <c r="K499" s="30"/>
      <c r="L499" s="42"/>
      <c r="M499" s="42"/>
      <c r="N499" s="42"/>
    </row>
    <row r="500" spans="1:14" ht="21.75" customHeight="1" x14ac:dyDescent="0.25">
      <c r="A500" s="210"/>
      <c r="B500" s="254" t="s">
        <v>643</v>
      </c>
      <c r="C500" s="214">
        <v>2240</v>
      </c>
      <c r="D500" s="59">
        <f>966-966</f>
        <v>0</v>
      </c>
      <c r="E500" s="216" t="s">
        <v>22</v>
      </c>
      <c r="F500" s="214" t="s">
        <v>155</v>
      </c>
      <c r="G500" s="256"/>
      <c r="H500" s="103"/>
      <c r="I500" s="103"/>
      <c r="J500" s="30"/>
      <c r="K500" s="30"/>
      <c r="L500" s="42"/>
      <c r="M500" s="42"/>
      <c r="N500" s="42"/>
    </row>
    <row r="501" spans="1:14" ht="36" customHeight="1" x14ac:dyDescent="0.25">
      <c r="A501" s="211"/>
      <c r="B501" s="255"/>
      <c r="C501" s="215"/>
      <c r="D501" s="64" t="s">
        <v>194</v>
      </c>
      <c r="E501" s="217"/>
      <c r="F501" s="215"/>
      <c r="G501" s="257"/>
      <c r="H501" s="103"/>
      <c r="I501" s="103"/>
      <c r="J501" s="30"/>
      <c r="K501" s="30"/>
      <c r="L501" s="42"/>
      <c r="M501" s="42"/>
      <c r="N501" s="42"/>
    </row>
    <row r="502" spans="1:14" ht="21.75" customHeight="1" x14ac:dyDescent="0.25">
      <c r="A502" s="210"/>
      <c r="B502" s="258" t="s">
        <v>129</v>
      </c>
      <c r="C502" s="249">
        <v>2240</v>
      </c>
      <c r="D502" s="59">
        <f>4800-552-4248</f>
        <v>0</v>
      </c>
      <c r="E502" s="216" t="s">
        <v>22</v>
      </c>
      <c r="F502" s="214" t="s">
        <v>155</v>
      </c>
      <c r="G502" s="256"/>
      <c r="H502" s="103"/>
      <c r="I502" s="103"/>
      <c r="J502" s="30"/>
      <c r="K502" s="30"/>
      <c r="L502" s="42"/>
      <c r="M502" s="42"/>
      <c r="N502" s="42"/>
    </row>
    <row r="503" spans="1:14" ht="48.75" customHeight="1" x14ac:dyDescent="0.25">
      <c r="A503" s="211"/>
      <c r="B503" s="259"/>
      <c r="C503" s="250"/>
      <c r="D503" s="64" t="s">
        <v>333</v>
      </c>
      <c r="E503" s="217"/>
      <c r="F503" s="215"/>
      <c r="G503" s="257"/>
      <c r="H503" s="103"/>
      <c r="I503" s="103"/>
      <c r="J503" s="30"/>
      <c r="K503" s="30"/>
      <c r="L503" s="42"/>
      <c r="M503" s="42"/>
      <c r="N503" s="42"/>
    </row>
    <row r="504" spans="1:14" ht="21.75" customHeight="1" x14ac:dyDescent="0.25">
      <c r="A504" s="106"/>
      <c r="B504" s="254" t="s">
        <v>367</v>
      </c>
      <c r="C504" s="214">
        <v>2240</v>
      </c>
      <c r="D504" s="59">
        <f>8500-5034-976</f>
        <v>2490</v>
      </c>
      <c r="E504" s="216" t="s">
        <v>368</v>
      </c>
      <c r="F504" s="214" t="s">
        <v>155</v>
      </c>
      <c r="G504" s="256"/>
      <c r="H504" s="103"/>
      <c r="I504" s="103"/>
      <c r="J504" s="30"/>
      <c r="K504" s="30"/>
      <c r="L504" s="42"/>
      <c r="M504" s="42"/>
      <c r="N504" s="42"/>
    </row>
    <row r="505" spans="1:14" ht="111" customHeight="1" x14ac:dyDescent="0.25">
      <c r="A505" s="126"/>
      <c r="B505" s="255"/>
      <c r="C505" s="215"/>
      <c r="D505" s="64" t="s">
        <v>198</v>
      </c>
      <c r="E505" s="217"/>
      <c r="F505" s="215"/>
      <c r="G505" s="257"/>
      <c r="H505" s="103"/>
      <c r="I505" s="103"/>
      <c r="J505" s="30"/>
      <c r="K505" s="30"/>
      <c r="L505" s="42"/>
      <c r="M505" s="42"/>
      <c r="N505" s="42"/>
    </row>
    <row r="506" spans="1:14" ht="21.75" customHeight="1" x14ac:dyDescent="0.25">
      <c r="A506" s="106"/>
      <c r="B506" s="80"/>
      <c r="C506" s="81"/>
      <c r="D506" s="35">
        <f>D507+D509+D511+D513+D517+D521+D531+D533+D535+D539+D523+D515+D519+D525+D527+D529+D541+D543+D537</f>
        <v>165396.14000000001</v>
      </c>
      <c r="E506" s="81"/>
      <c r="F506" s="81"/>
      <c r="G506" s="165"/>
      <c r="H506" s="103"/>
      <c r="I506" s="103"/>
      <c r="J506" s="30"/>
      <c r="K506" s="30"/>
      <c r="L506" s="42"/>
      <c r="M506" s="42"/>
      <c r="N506" s="42"/>
    </row>
    <row r="507" spans="1:14" ht="14.25" customHeight="1" x14ac:dyDescent="0.25">
      <c r="A507" s="210"/>
      <c r="B507" s="254" t="s">
        <v>166</v>
      </c>
      <c r="C507" s="214">
        <v>2240</v>
      </c>
      <c r="D507" s="59">
        <v>3600</v>
      </c>
      <c r="E507" s="216" t="s">
        <v>22</v>
      </c>
      <c r="F507" s="214" t="s">
        <v>155</v>
      </c>
      <c r="G507" s="256"/>
      <c r="H507" s="103"/>
      <c r="I507" s="103"/>
      <c r="J507" s="30"/>
      <c r="K507" s="30"/>
      <c r="L507" s="42"/>
      <c r="M507" s="42"/>
      <c r="N507" s="42"/>
    </row>
    <row r="508" spans="1:14" ht="13.5" customHeight="1" x14ac:dyDescent="0.25">
      <c r="A508" s="211"/>
      <c r="B508" s="255"/>
      <c r="C508" s="215"/>
      <c r="D508" s="64" t="s">
        <v>107</v>
      </c>
      <c r="E508" s="217"/>
      <c r="F508" s="215"/>
      <c r="G508" s="257"/>
      <c r="H508" s="103"/>
      <c r="I508" s="103"/>
      <c r="J508" s="30"/>
      <c r="K508" s="30"/>
      <c r="L508" s="42"/>
      <c r="M508" s="42"/>
      <c r="N508" s="42"/>
    </row>
    <row r="509" spans="1:14" ht="13.5" customHeight="1" x14ac:dyDescent="0.25">
      <c r="A509" s="246"/>
      <c r="B509" s="254" t="s">
        <v>165</v>
      </c>
      <c r="C509" s="214">
        <v>2240</v>
      </c>
      <c r="D509" s="59">
        <f>5760</f>
        <v>5760</v>
      </c>
      <c r="E509" s="216" t="s">
        <v>22</v>
      </c>
      <c r="F509" s="214" t="s">
        <v>155</v>
      </c>
      <c r="G509" s="256"/>
      <c r="H509" s="103"/>
      <c r="I509" s="103"/>
      <c r="J509" s="30"/>
      <c r="K509" s="30"/>
      <c r="L509" s="42"/>
      <c r="M509" s="42"/>
      <c r="N509" s="42"/>
    </row>
    <row r="510" spans="1:14" ht="12" customHeight="1" x14ac:dyDescent="0.25">
      <c r="A510" s="211"/>
      <c r="B510" s="255"/>
      <c r="C510" s="215"/>
      <c r="D510" s="64" t="s">
        <v>195</v>
      </c>
      <c r="E510" s="217"/>
      <c r="F510" s="215"/>
      <c r="G510" s="257"/>
      <c r="H510" s="103"/>
      <c r="I510" s="103"/>
      <c r="J510" s="30"/>
      <c r="K510" s="30"/>
      <c r="L510" s="42"/>
      <c r="M510" s="42"/>
      <c r="N510" s="42"/>
    </row>
    <row r="511" spans="1:14" ht="15" customHeight="1" x14ac:dyDescent="0.25">
      <c r="A511" s="210"/>
      <c r="B511" s="254" t="s">
        <v>644</v>
      </c>
      <c r="C511" s="214">
        <v>2240</v>
      </c>
      <c r="D511" s="59">
        <v>9600</v>
      </c>
      <c r="E511" s="216" t="s">
        <v>22</v>
      </c>
      <c r="F511" s="214" t="s">
        <v>155</v>
      </c>
      <c r="G511" s="256"/>
      <c r="H511" s="103"/>
      <c r="I511" s="103"/>
      <c r="J511" s="30"/>
      <c r="K511" s="30"/>
      <c r="L511" s="42"/>
      <c r="M511" s="42"/>
      <c r="N511" s="42"/>
    </row>
    <row r="512" spans="1:14" ht="12.75" customHeight="1" x14ac:dyDescent="0.25">
      <c r="A512" s="211"/>
      <c r="B512" s="255"/>
      <c r="C512" s="215"/>
      <c r="D512" s="64" t="s">
        <v>111</v>
      </c>
      <c r="E512" s="217"/>
      <c r="F512" s="215"/>
      <c r="G512" s="257"/>
      <c r="H512" s="103"/>
      <c r="I512" s="103"/>
      <c r="J512" s="30"/>
      <c r="K512" s="30"/>
      <c r="L512" s="42"/>
      <c r="M512" s="42"/>
      <c r="N512" s="42"/>
    </row>
    <row r="513" spans="1:14" ht="21" customHeight="1" x14ac:dyDescent="0.25">
      <c r="A513" s="210"/>
      <c r="B513" s="254" t="s">
        <v>115</v>
      </c>
      <c r="C513" s="214">
        <v>2240</v>
      </c>
      <c r="D513" s="59">
        <f>10500+1000</f>
        <v>11500</v>
      </c>
      <c r="E513" s="216" t="s">
        <v>22</v>
      </c>
      <c r="F513" s="214" t="s">
        <v>155</v>
      </c>
      <c r="G513" s="256"/>
      <c r="H513" s="103"/>
      <c r="I513" s="103"/>
      <c r="J513" s="30"/>
      <c r="K513" s="30"/>
      <c r="L513" s="42"/>
      <c r="M513" s="42"/>
      <c r="N513" s="42"/>
    </row>
    <row r="514" spans="1:14" ht="36" customHeight="1" x14ac:dyDescent="0.25">
      <c r="A514" s="211"/>
      <c r="B514" s="255"/>
      <c r="C514" s="215"/>
      <c r="D514" s="64" t="s">
        <v>275</v>
      </c>
      <c r="E514" s="217"/>
      <c r="F514" s="215"/>
      <c r="G514" s="257"/>
      <c r="H514" s="103"/>
      <c r="I514" s="103"/>
      <c r="J514" s="30"/>
      <c r="K514" s="30"/>
      <c r="L514" s="42"/>
      <c r="M514" s="42"/>
      <c r="N514" s="42"/>
    </row>
    <row r="515" spans="1:14" ht="26.25" customHeight="1" x14ac:dyDescent="0.25">
      <c r="A515" s="106"/>
      <c r="B515" s="254" t="s">
        <v>250</v>
      </c>
      <c r="C515" s="214">
        <v>2240</v>
      </c>
      <c r="D515" s="64">
        <v>1280.3800000000001</v>
      </c>
      <c r="E515" s="216" t="s">
        <v>253</v>
      </c>
      <c r="F515" s="214" t="s">
        <v>155</v>
      </c>
      <c r="G515" s="256"/>
      <c r="H515" s="103"/>
      <c r="I515" s="103"/>
      <c r="J515" s="30"/>
      <c r="K515" s="30"/>
      <c r="L515" s="42"/>
      <c r="M515" s="42"/>
      <c r="N515" s="42"/>
    </row>
    <row r="516" spans="1:14" ht="31.5" customHeight="1" x14ac:dyDescent="0.25">
      <c r="A516" s="106"/>
      <c r="B516" s="255"/>
      <c r="C516" s="215"/>
      <c r="D516" s="64" t="s">
        <v>251</v>
      </c>
      <c r="E516" s="217"/>
      <c r="F516" s="215"/>
      <c r="G516" s="257"/>
      <c r="H516" s="103"/>
      <c r="I516" s="103"/>
      <c r="J516" s="30"/>
      <c r="K516" s="30"/>
      <c r="L516" s="42"/>
      <c r="M516" s="42"/>
      <c r="N516" s="42"/>
    </row>
    <row r="517" spans="1:14" ht="27" customHeight="1" x14ac:dyDescent="0.25">
      <c r="A517" s="210"/>
      <c r="B517" s="254" t="s">
        <v>137</v>
      </c>
      <c r="C517" s="214">
        <v>2240</v>
      </c>
      <c r="D517" s="59">
        <f>6000-1280.38-2721.64</f>
        <v>1997.98</v>
      </c>
      <c r="E517" s="216" t="s">
        <v>22</v>
      </c>
      <c r="F517" s="214" t="s">
        <v>155</v>
      </c>
      <c r="G517" s="256"/>
      <c r="H517" s="103"/>
      <c r="I517" s="103"/>
      <c r="J517" s="30"/>
      <c r="K517" s="30"/>
      <c r="L517" s="42"/>
      <c r="M517" s="42"/>
      <c r="N517" s="42"/>
    </row>
    <row r="518" spans="1:14" ht="26.25" customHeight="1" x14ac:dyDescent="0.25">
      <c r="A518" s="211"/>
      <c r="B518" s="255"/>
      <c r="C518" s="215"/>
      <c r="D518" s="64" t="s">
        <v>252</v>
      </c>
      <c r="E518" s="217"/>
      <c r="F518" s="215"/>
      <c r="G518" s="257"/>
      <c r="H518" s="103"/>
      <c r="I518" s="103"/>
      <c r="J518" s="30"/>
      <c r="K518" s="30"/>
      <c r="L518" s="42"/>
      <c r="M518" s="42"/>
      <c r="N518" s="42"/>
    </row>
    <row r="519" spans="1:14" ht="26.25" customHeight="1" x14ac:dyDescent="0.25">
      <c r="A519" s="106"/>
      <c r="B519" s="254" t="s">
        <v>326</v>
      </c>
      <c r="C519" s="214">
        <v>2240</v>
      </c>
      <c r="D519" s="59">
        <v>4500</v>
      </c>
      <c r="E519" s="216" t="s">
        <v>22</v>
      </c>
      <c r="F519" s="214" t="s">
        <v>155</v>
      </c>
      <c r="G519" s="256"/>
      <c r="H519" s="103"/>
      <c r="I519" s="103"/>
      <c r="J519" s="30"/>
      <c r="K519" s="30"/>
      <c r="L519" s="42"/>
      <c r="M519" s="42"/>
      <c r="N519" s="42"/>
    </row>
    <row r="520" spans="1:14" ht="46.5" customHeight="1" x14ac:dyDescent="0.25">
      <c r="A520" s="106"/>
      <c r="B520" s="255"/>
      <c r="C520" s="215"/>
      <c r="D520" s="64" t="s">
        <v>324</v>
      </c>
      <c r="E520" s="217"/>
      <c r="F520" s="215"/>
      <c r="G520" s="257"/>
      <c r="H520" s="103"/>
      <c r="I520" s="103"/>
      <c r="J520" s="30"/>
      <c r="K520" s="30"/>
      <c r="L520" s="42"/>
      <c r="M520" s="42"/>
      <c r="N520" s="42"/>
    </row>
    <row r="521" spans="1:14" ht="18.75" customHeight="1" x14ac:dyDescent="0.25">
      <c r="A521" s="210"/>
      <c r="B521" s="254" t="s">
        <v>223</v>
      </c>
      <c r="C521" s="214">
        <v>2240</v>
      </c>
      <c r="D521" s="59">
        <f>5000-1000-540-1960</f>
        <v>1500</v>
      </c>
      <c r="E521" s="216" t="s">
        <v>22</v>
      </c>
      <c r="F521" s="214" t="s">
        <v>155</v>
      </c>
      <c r="G521" s="256"/>
      <c r="H521" s="103"/>
      <c r="I521" s="103"/>
      <c r="J521" s="30"/>
      <c r="K521" s="30"/>
      <c r="L521" s="42"/>
      <c r="M521" s="42"/>
      <c r="N521" s="42"/>
    </row>
    <row r="522" spans="1:14" ht="39" customHeight="1" x14ac:dyDescent="0.25">
      <c r="A522" s="211"/>
      <c r="B522" s="255"/>
      <c r="C522" s="215"/>
      <c r="D522" s="64" t="s">
        <v>320</v>
      </c>
      <c r="E522" s="217"/>
      <c r="F522" s="215"/>
      <c r="G522" s="257"/>
      <c r="H522" s="103"/>
      <c r="I522" s="103"/>
      <c r="J522" s="30"/>
      <c r="K522" s="30"/>
      <c r="L522" s="42"/>
      <c r="M522" s="42"/>
      <c r="N522" s="42"/>
    </row>
    <row r="523" spans="1:14" ht="34.5" customHeight="1" x14ac:dyDescent="0.25">
      <c r="A523" s="210"/>
      <c r="B523" s="254" t="s">
        <v>224</v>
      </c>
      <c r="C523" s="214">
        <v>2240</v>
      </c>
      <c r="D523" s="64">
        <v>35556.660000000003</v>
      </c>
      <c r="E523" s="216" t="s">
        <v>22</v>
      </c>
      <c r="F523" s="214" t="s">
        <v>155</v>
      </c>
      <c r="G523" s="256"/>
      <c r="H523" s="103"/>
      <c r="I523" s="103"/>
      <c r="J523" s="30"/>
      <c r="K523" s="30"/>
      <c r="L523" s="42"/>
      <c r="M523" s="42"/>
      <c r="N523" s="42"/>
    </row>
    <row r="524" spans="1:14" ht="26.25" customHeight="1" x14ac:dyDescent="0.25">
      <c r="A524" s="211"/>
      <c r="B524" s="255"/>
      <c r="C524" s="215"/>
      <c r="D524" s="64" t="s">
        <v>192</v>
      </c>
      <c r="E524" s="217"/>
      <c r="F524" s="215"/>
      <c r="G524" s="257"/>
      <c r="H524" s="103"/>
      <c r="I524" s="103"/>
      <c r="J524" s="30"/>
      <c r="K524" s="30"/>
      <c r="L524" s="42"/>
      <c r="M524" s="42"/>
      <c r="N524" s="42"/>
    </row>
    <row r="525" spans="1:14" ht="26.25" customHeight="1" x14ac:dyDescent="0.25">
      <c r="A525" s="106"/>
      <c r="B525" s="254" t="s">
        <v>338</v>
      </c>
      <c r="C525" s="214">
        <v>2240</v>
      </c>
      <c r="D525" s="59">
        <v>900</v>
      </c>
      <c r="E525" s="216" t="s">
        <v>22</v>
      </c>
      <c r="F525" s="214" t="s">
        <v>155</v>
      </c>
      <c r="G525" s="256"/>
      <c r="H525" s="103"/>
      <c r="I525" s="103"/>
      <c r="J525" s="30"/>
      <c r="K525" s="30"/>
      <c r="L525" s="42"/>
      <c r="M525" s="42"/>
      <c r="N525" s="42"/>
    </row>
    <row r="526" spans="1:14" ht="61.5" customHeight="1" x14ac:dyDescent="0.25">
      <c r="A526" s="126"/>
      <c r="B526" s="255"/>
      <c r="C526" s="215"/>
      <c r="D526" s="64" t="s">
        <v>112</v>
      </c>
      <c r="E526" s="217"/>
      <c r="F526" s="215"/>
      <c r="G526" s="257"/>
      <c r="H526" s="103"/>
      <c r="I526" s="103"/>
      <c r="J526" s="30"/>
      <c r="K526" s="30"/>
      <c r="L526" s="42"/>
      <c r="M526" s="42"/>
      <c r="N526" s="42"/>
    </row>
    <row r="527" spans="1:14" ht="22.5" customHeight="1" x14ac:dyDescent="0.25">
      <c r="A527" s="106"/>
      <c r="B527" s="254" t="s">
        <v>358</v>
      </c>
      <c r="C527" s="214">
        <v>2240</v>
      </c>
      <c r="D527" s="59">
        <v>1300</v>
      </c>
      <c r="E527" s="216" t="s">
        <v>22</v>
      </c>
      <c r="F527" s="214" t="s">
        <v>155</v>
      </c>
      <c r="G527" s="256"/>
      <c r="H527" s="103"/>
      <c r="I527" s="103"/>
      <c r="J527" s="30"/>
      <c r="K527" s="30"/>
      <c r="L527" s="42"/>
      <c r="M527" s="42"/>
      <c r="N527" s="42"/>
    </row>
    <row r="528" spans="1:14" ht="33" customHeight="1" x14ac:dyDescent="0.25">
      <c r="A528" s="126"/>
      <c r="B528" s="255"/>
      <c r="C528" s="215"/>
      <c r="D528" s="64" t="s">
        <v>249</v>
      </c>
      <c r="E528" s="217"/>
      <c r="F528" s="215"/>
      <c r="G528" s="257"/>
      <c r="H528" s="103"/>
      <c r="I528" s="103"/>
      <c r="J528" s="30"/>
      <c r="K528" s="30"/>
      <c r="L528" s="42"/>
      <c r="M528" s="42"/>
      <c r="N528" s="42"/>
    </row>
    <row r="529" spans="1:14" ht="33" customHeight="1" x14ac:dyDescent="0.25">
      <c r="A529" s="106"/>
      <c r="B529" s="254" t="s">
        <v>420</v>
      </c>
      <c r="C529" s="214">
        <v>2240</v>
      </c>
      <c r="D529" s="59">
        <v>600</v>
      </c>
      <c r="E529" s="216" t="s">
        <v>22</v>
      </c>
      <c r="F529" s="214" t="s">
        <v>155</v>
      </c>
      <c r="G529" s="256"/>
      <c r="H529" s="103"/>
      <c r="I529" s="103"/>
      <c r="J529" s="30"/>
      <c r="K529" s="30"/>
      <c r="L529" s="42"/>
      <c r="M529" s="42"/>
      <c r="N529" s="42"/>
    </row>
    <row r="530" spans="1:14" ht="39" customHeight="1" x14ac:dyDescent="0.25">
      <c r="A530" s="106"/>
      <c r="B530" s="255"/>
      <c r="C530" s="215"/>
      <c r="D530" s="64" t="s">
        <v>349</v>
      </c>
      <c r="E530" s="217"/>
      <c r="F530" s="215"/>
      <c r="G530" s="257"/>
      <c r="H530" s="103"/>
      <c r="I530" s="103"/>
      <c r="J530" s="30"/>
      <c r="K530" s="30"/>
      <c r="L530" s="42"/>
      <c r="M530" s="42"/>
      <c r="N530" s="42"/>
    </row>
    <row r="531" spans="1:14" ht="15" customHeight="1" x14ac:dyDescent="0.25">
      <c r="A531" s="210"/>
      <c r="B531" s="254" t="s">
        <v>164</v>
      </c>
      <c r="C531" s="214">
        <v>2240</v>
      </c>
      <c r="D531" s="58">
        <v>5760</v>
      </c>
      <c r="E531" s="216" t="s">
        <v>22</v>
      </c>
      <c r="F531" s="214" t="s">
        <v>155</v>
      </c>
      <c r="G531" s="256"/>
      <c r="H531" s="104"/>
      <c r="I531" s="104"/>
      <c r="J531" s="30"/>
      <c r="K531" s="30"/>
    </row>
    <row r="532" spans="1:14" ht="27" customHeight="1" x14ac:dyDescent="0.25">
      <c r="A532" s="211"/>
      <c r="B532" s="255"/>
      <c r="C532" s="215"/>
      <c r="D532" s="64" t="s">
        <v>113</v>
      </c>
      <c r="E532" s="217"/>
      <c r="F532" s="215"/>
      <c r="G532" s="257"/>
      <c r="H532" s="102"/>
      <c r="I532" s="105"/>
      <c r="J532" s="30"/>
      <c r="K532" s="30"/>
    </row>
    <row r="533" spans="1:14" ht="13.5" customHeight="1" x14ac:dyDescent="0.25">
      <c r="A533" s="210"/>
      <c r="B533" s="254" t="s">
        <v>276</v>
      </c>
      <c r="C533" s="214">
        <v>2240</v>
      </c>
      <c r="D533" s="59">
        <f>3500+10061.48+735.32</f>
        <v>14296.8</v>
      </c>
      <c r="E533" s="216" t="s">
        <v>22</v>
      </c>
      <c r="F533" s="214" t="s">
        <v>155</v>
      </c>
      <c r="G533" s="256"/>
      <c r="H533" s="102"/>
      <c r="I533" s="105"/>
      <c r="J533" s="30"/>
      <c r="K533" s="30"/>
    </row>
    <row r="534" spans="1:14" ht="13.5" customHeight="1" x14ac:dyDescent="0.25">
      <c r="A534" s="211"/>
      <c r="B534" s="255"/>
      <c r="C534" s="215"/>
      <c r="D534" s="64" t="s">
        <v>196</v>
      </c>
      <c r="E534" s="217"/>
      <c r="F534" s="215"/>
      <c r="G534" s="257"/>
      <c r="H534" s="102"/>
      <c r="I534" s="105"/>
      <c r="J534" s="30"/>
      <c r="K534" s="30"/>
    </row>
    <row r="535" spans="1:14" ht="15" customHeight="1" x14ac:dyDescent="0.25">
      <c r="A535" s="210"/>
      <c r="B535" s="254" t="s">
        <v>274</v>
      </c>
      <c r="C535" s="214">
        <v>2240</v>
      </c>
      <c r="D535" s="59">
        <v>8986.32</v>
      </c>
      <c r="E535" s="216" t="s">
        <v>22</v>
      </c>
      <c r="F535" s="214" t="s">
        <v>155</v>
      </c>
      <c r="G535" s="256"/>
      <c r="H535" s="102"/>
      <c r="I535" s="105"/>
      <c r="J535" s="30"/>
      <c r="K535" s="30"/>
    </row>
    <row r="536" spans="1:14" ht="26.25" customHeight="1" x14ac:dyDescent="0.25">
      <c r="A536" s="211"/>
      <c r="B536" s="255"/>
      <c r="C536" s="215"/>
      <c r="D536" s="64" t="s">
        <v>316</v>
      </c>
      <c r="E536" s="217"/>
      <c r="F536" s="215"/>
      <c r="G536" s="257"/>
      <c r="H536" s="102"/>
      <c r="I536" s="105"/>
      <c r="J536" s="30"/>
      <c r="K536" s="30"/>
    </row>
    <row r="537" spans="1:14" ht="21.75" customHeight="1" x14ac:dyDescent="0.25">
      <c r="A537" s="106"/>
      <c r="B537" s="254" t="s">
        <v>622</v>
      </c>
      <c r="C537" s="214">
        <v>2240</v>
      </c>
      <c r="D537" s="59">
        <v>40008</v>
      </c>
      <c r="E537" s="216" t="s">
        <v>22</v>
      </c>
      <c r="F537" s="214" t="s">
        <v>155</v>
      </c>
      <c r="G537" s="256"/>
      <c r="H537" s="102"/>
      <c r="I537" s="105"/>
      <c r="J537" s="30"/>
      <c r="K537" s="30"/>
    </row>
    <row r="538" spans="1:14" ht="20.25" customHeight="1" x14ac:dyDescent="0.25">
      <c r="A538" s="106"/>
      <c r="B538" s="255"/>
      <c r="C538" s="215"/>
      <c r="D538" s="64" t="s">
        <v>623</v>
      </c>
      <c r="E538" s="217"/>
      <c r="F538" s="215"/>
      <c r="G538" s="257"/>
      <c r="H538" s="102"/>
      <c r="I538" s="105"/>
      <c r="J538" s="30"/>
      <c r="K538" s="30"/>
    </row>
    <row r="539" spans="1:14" ht="16.5" customHeight="1" x14ac:dyDescent="0.25">
      <c r="A539" s="210"/>
      <c r="B539" s="254" t="s">
        <v>130</v>
      </c>
      <c r="C539" s="214">
        <v>2240</v>
      </c>
      <c r="D539" s="59">
        <f>4000-1300-2252+500-948</f>
        <v>0</v>
      </c>
      <c r="E539" s="216" t="s">
        <v>22</v>
      </c>
      <c r="F539" s="214" t="s">
        <v>155</v>
      </c>
      <c r="G539" s="256"/>
      <c r="H539" s="102"/>
      <c r="I539" s="105"/>
      <c r="J539" s="30"/>
      <c r="K539" s="30"/>
    </row>
    <row r="540" spans="1:14" ht="54" customHeight="1" x14ac:dyDescent="0.25">
      <c r="A540" s="211"/>
      <c r="B540" s="255"/>
      <c r="C540" s="215"/>
      <c r="D540" s="64" t="s">
        <v>94</v>
      </c>
      <c r="E540" s="217"/>
      <c r="F540" s="215"/>
      <c r="G540" s="257"/>
      <c r="H540" s="102"/>
      <c r="I540" s="105"/>
      <c r="J540" s="30"/>
      <c r="K540" s="30"/>
    </row>
    <row r="541" spans="1:14" ht="37.5" customHeight="1" x14ac:dyDescent="0.25">
      <c r="A541" s="126"/>
      <c r="B541" s="254" t="s">
        <v>476</v>
      </c>
      <c r="C541" s="214">
        <v>2240</v>
      </c>
      <c r="D541" s="59">
        <v>12750</v>
      </c>
      <c r="E541" s="216" t="s">
        <v>22</v>
      </c>
      <c r="F541" s="214" t="s">
        <v>155</v>
      </c>
      <c r="G541" s="256"/>
      <c r="H541" s="102"/>
      <c r="I541" s="105"/>
      <c r="J541" s="30"/>
      <c r="K541" s="30"/>
    </row>
    <row r="542" spans="1:14" ht="46.5" customHeight="1" x14ac:dyDescent="0.25">
      <c r="A542" s="126"/>
      <c r="B542" s="255"/>
      <c r="C542" s="215"/>
      <c r="D542" s="64" t="s">
        <v>475</v>
      </c>
      <c r="E542" s="217"/>
      <c r="F542" s="215"/>
      <c r="G542" s="257"/>
      <c r="H542" s="102"/>
      <c r="I542" s="105"/>
      <c r="J542" s="30"/>
      <c r="K542" s="30"/>
    </row>
    <row r="543" spans="1:14" ht="26.25" customHeight="1" x14ac:dyDescent="0.25">
      <c r="A543" s="126"/>
      <c r="B543" s="254" t="s">
        <v>588</v>
      </c>
      <c r="C543" s="214">
        <v>2240</v>
      </c>
      <c r="D543" s="59">
        <v>5500</v>
      </c>
      <c r="E543" s="216" t="s">
        <v>22</v>
      </c>
      <c r="F543" s="214" t="s">
        <v>155</v>
      </c>
      <c r="G543" s="256"/>
      <c r="H543" s="102"/>
      <c r="I543" s="105"/>
      <c r="J543" s="30"/>
      <c r="K543" s="30"/>
    </row>
    <row r="544" spans="1:14" ht="22.5" customHeight="1" x14ac:dyDescent="0.25">
      <c r="A544" s="126"/>
      <c r="B544" s="255"/>
      <c r="C544" s="215"/>
      <c r="D544" s="64" t="s">
        <v>587</v>
      </c>
      <c r="E544" s="217"/>
      <c r="F544" s="215"/>
      <c r="G544" s="257"/>
      <c r="H544" s="102"/>
      <c r="I544" s="105"/>
      <c r="J544" s="30"/>
      <c r="K544" s="30"/>
    </row>
    <row r="545" spans="1:9" ht="18" customHeight="1" x14ac:dyDescent="0.25">
      <c r="A545" s="166"/>
      <c r="B545" s="298" t="s">
        <v>2</v>
      </c>
      <c r="C545" s="299"/>
      <c r="D545" s="5">
        <f>D546+D548</f>
        <v>17232</v>
      </c>
      <c r="E545" s="6"/>
      <c r="F545" s="6"/>
      <c r="G545" s="99"/>
      <c r="H545" s="27"/>
      <c r="I545" s="27"/>
    </row>
    <row r="546" spans="1:9" ht="14.25" customHeight="1" x14ac:dyDescent="0.25">
      <c r="A546" s="210"/>
      <c r="B546" s="254" t="s">
        <v>51</v>
      </c>
      <c r="C546" s="214">
        <v>2240</v>
      </c>
      <c r="D546" s="58">
        <v>16692</v>
      </c>
      <c r="E546" s="216" t="s">
        <v>22</v>
      </c>
      <c r="F546" s="214" t="s">
        <v>155</v>
      </c>
      <c r="G546" s="256"/>
      <c r="H546" s="27"/>
      <c r="I546" s="27"/>
    </row>
    <row r="547" spans="1:9" ht="11.25" customHeight="1" x14ac:dyDescent="0.25">
      <c r="A547" s="211"/>
      <c r="B547" s="255"/>
      <c r="C547" s="215"/>
      <c r="D547" s="64" t="s">
        <v>197</v>
      </c>
      <c r="E547" s="217"/>
      <c r="F547" s="215"/>
      <c r="G547" s="257"/>
      <c r="H547" s="27"/>
      <c r="I547" s="27"/>
    </row>
    <row r="548" spans="1:9" ht="18.75" customHeight="1" x14ac:dyDescent="0.25">
      <c r="A548" s="264"/>
      <c r="B548" s="254" t="s">
        <v>318</v>
      </c>
      <c r="C548" s="214">
        <v>2240</v>
      </c>
      <c r="D548" s="59">
        <v>540</v>
      </c>
      <c r="E548" s="216" t="s">
        <v>22</v>
      </c>
      <c r="F548" s="214" t="s">
        <v>155</v>
      </c>
      <c r="G548" s="256"/>
      <c r="H548" s="27"/>
      <c r="I548" s="27"/>
    </row>
    <row r="549" spans="1:9" ht="69.75" customHeight="1" x14ac:dyDescent="0.25">
      <c r="A549" s="265"/>
      <c r="B549" s="255"/>
      <c r="C549" s="215"/>
      <c r="D549" s="63" t="s">
        <v>319</v>
      </c>
      <c r="E549" s="217"/>
      <c r="F549" s="215"/>
      <c r="G549" s="257"/>
      <c r="H549" s="27"/>
      <c r="I549" s="27"/>
    </row>
    <row r="550" spans="1:9" ht="15.75" customHeight="1" x14ac:dyDescent="0.25">
      <c r="A550" s="167"/>
      <c r="B550" s="303" t="s">
        <v>83</v>
      </c>
      <c r="C550" s="272"/>
      <c r="D550" s="35">
        <f>D551+D553+D555+D557</f>
        <v>495162.04</v>
      </c>
      <c r="E550" s="138"/>
      <c r="F550" s="138"/>
      <c r="G550" s="139"/>
      <c r="H550" s="27"/>
      <c r="I550" s="27"/>
    </row>
    <row r="551" spans="1:9" ht="17.25" customHeight="1" x14ac:dyDescent="0.25">
      <c r="A551" s="304"/>
      <c r="B551" s="300" t="s">
        <v>185</v>
      </c>
      <c r="C551" s="306">
        <v>2240</v>
      </c>
      <c r="D551" s="59">
        <f>46035-13151-15556.66-38-7490.86-3000+4963-1700-10061.48</f>
        <v>0</v>
      </c>
      <c r="E551" s="216" t="s">
        <v>22</v>
      </c>
      <c r="F551" s="214" t="s">
        <v>155</v>
      </c>
      <c r="G551" s="308"/>
      <c r="H551" s="27"/>
      <c r="I551" s="27"/>
    </row>
    <row r="552" spans="1:9" ht="27" customHeight="1" x14ac:dyDescent="0.25">
      <c r="A552" s="305"/>
      <c r="B552" s="301"/>
      <c r="C552" s="307"/>
      <c r="D552" s="64" t="s">
        <v>317</v>
      </c>
      <c r="E552" s="217"/>
      <c r="F552" s="215"/>
      <c r="G552" s="309"/>
      <c r="H552" s="27"/>
      <c r="I552" s="27"/>
    </row>
    <row r="553" spans="1:9" ht="27" customHeight="1" x14ac:dyDescent="0.25">
      <c r="A553" s="304"/>
      <c r="B553" s="300" t="s">
        <v>226</v>
      </c>
      <c r="C553" s="306">
        <v>2240</v>
      </c>
      <c r="D553" s="59">
        <f>92875-4963</f>
        <v>87912</v>
      </c>
      <c r="E553" s="216" t="s">
        <v>22</v>
      </c>
      <c r="F553" s="214" t="s">
        <v>155</v>
      </c>
      <c r="G553" s="308"/>
      <c r="H553" s="27"/>
      <c r="I553" s="27"/>
    </row>
    <row r="554" spans="1:9" ht="27.75" customHeight="1" x14ac:dyDescent="0.25">
      <c r="A554" s="305"/>
      <c r="B554" s="301"/>
      <c r="C554" s="307"/>
      <c r="D554" s="64" t="s">
        <v>246</v>
      </c>
      <c r="E554" s="217"/>
      <c r="F554" s="215"/>
      <c r="G554" s="309"/>
      <c r="H554" s="27"/>
      <c r="I554" s="27"/>
    </row>
    <row r="555" spans="1:9" ht="23.25" customHeight="1" x14ac:dyDescent="0.25">
      <c r="A555" s="304"/>
      <c r="B555" s="300" t="s">
        <v>412</v>
      </c>
      <c r="C555" s="306">
        <v>2240</v>
      </c>
      <c r="D555" s="64">
        <v>7250.04</v>
      </c>
      <c r="E555" s="216" t="s">
        <v>22</v>
      </c>
      <c r="F555" s="214" t="s">
        <v>155</v>
      </c>
      <c r="G555" s="308"/>
      <c r="H555" s="27"/>
      <c r="I555" s="27"/>
    </row>
    <row r="556" spans="1:9" ht="20.25" customHeight="1" x14ac:dyDescent="0.25">
      <c r="A556" s="305"/>
      <c r="B556" s="301"/>
      <c r="C556" s="307"/>
      <c r="D556" s="64" t="s">
        <v>411</v>
      </c>
      <c r="E556" s="217"/>
      <c r="F556" s="215"/>
      <c r="G556" s="309"/>
      <c r="H556" s="27"/>
      <c r="I556" s="27"/>
    </row>
    <row r="557" spans="1:9" ht="20.25" customHeight="1" x14ac:dyDescent="0.25">
      <c r="A557" s="296"/>
      <c r="B557" s="300" t="s">
        <v>480</v>
      </c>
      <c r="C557" s="306">
        <v>2240</v>
      </c>
      <c r="D557" s="59">
        <v>400000</v>
      </c>
      <c r="E557" s="216" t="s">
        <v>22</v>
      </c>
      <c r="F557" s="214" t="s">
        <v>155</v>
      </c>
      <c r="G557" s="308"/>
      <c r="H557" s="27"/>
      <c r="I557" s="27"/>
    </row>
    <row r="558" spans="1:9" ht="81.75" customHeight="1" x14ac:dyDescent="0.25">
      <c r="A558" s="297"/>
      <c r="B558" s="301"/>
      <c r="C558" s="307"/>
      <c r="D558" s="64" t="s">
        <v>479</v>
      </c>
      <c r="E558" s="217"/>
      <c r="F558" s="215"/>
      <c r="G558" s="309"/>
      <c r="H558" s="27"/>
      <c r="I558" s="27"/>
    </row>
    <row r="559" spans="1:9" ht="17.25" customHeight="1" x14ac:dyDescent="0.25">
      <c r="A559" s="324" t="s">
        <v>84</v>
      </c>
      <c r="B559" s="324"/>
      <c r="C559" s="267"/>
      <c r="D559" s="35">
        <f>D560</f>
        <v>7425</v>
      </c>
      <c r="E559" s="138"/>
      <c r="F559" s="138"/>
      <c r="G559" s="139"/>
      <c r="H559" s="27"/>
      <c r="I559" s="27"/>
    </row>
    <row r="560" spans="1:9" ht="12" customHeight="1" x14ac:dyDescent="0.25">
      <c r="A560" s="296"/>
      <c r="B560" s="300" t="s">
        <v>127</v>
      </c>
      <c r="C560" s="214">
        <v>2240</v>
      </c>
      <c r="D560" s="59">
        <f>8500-1075</f>
        <v>7425</v>
      </c>
      <c r="E560" s="216" t="s">
        <v>22</v>
      </c>
      <c r="F560" s="214" t="s">
        <v>155</v>
      </c>
      <c r="G560" s="256"/>
      <c r="H560" s="27"/>
      <c r="I560" s="27"/>
    </row>
    <row r="561" spans="1:9" ht="23.25" customHeight="1" x14ac:dyDescent="0.25">
      <c r="A561" s="297"/>
      <c r="B561" s="301"/>
      <c r="C561" s="215"/>
      <c r="D561" s="64" t="s">
        <v>433</v>
      </c>
      <c r="E561" s="217"/>
      <c r="F561" s="215"/>
      <c r="G561" s="257"/>
      <c r="H561" s="27"/>
      <c r="I561" s="27"/>
    </row>
    <row r="562" spans="1:9" ht="14.25" customHeight="1" thickBot="1" x14ac:dyDescent="0.3">
      <c r="A562" s="117"/>
      <c r="B562" s="289" t="s">
        <v>16</v>
      </c>
      <c r="C562" s="290"/>
      <c r="D562" s="145">
        <f>SUM(D435+D466+D469+D472+D481+D545+D550+D559+D506)</f>
        <v>884337</v>
      </c>
      <c r="E562" s="154"/>
      <c r="F562" s="154"/>
      <c r="G562" s="155"/>
      <c r="H562" s="27"/>
      <c r="I562" s="27"/>
    </row>
    <row r="563" spans="1:9" ht="18.75" customHeight="1" thickBot="1" x14ac:dyDescent="0.3">
      <c r="A563" s="230"/>
      <c r="B563" s="285" t="s">
        <v>17</v>
      </c>
      <c r="C563" s="316">
        <v>2250</v>
      </c>
      <c r="D563" s="168">
        <f>D578</f>
        <v>15450</v>
      </c>
      <c r="E563" s="318">
        <v>10000</v>
      </c>
      <c r="F563" s="320"/>
      <c r="G563" s="322"/>
      <c r="H563" s="27"/>
      <c r="I563" s="27"/>
    </row>
    <row r="564" spans="1:9" ht="21.75" customHeight="1" thickBot="1" x14ac:dyDescent="0.3">
      <c r="A564" s="231"/>
      <c r="B564" s="286"/>
      <c r="C564" s="317"/>
      <c r="D564" s="169" t="s">
        <v>648</v>
      </c>
      <c r="E564" s="319"/>
      <c r="F564" s="321"/>
      <c r="G564" s="323"/>
      <c r="H564" s="27"/>
      <c r="I564" s="27"/>
    </row>
    <row r="565" spans="1:9" ht="18.75" customHeight="1" x14ac:dyDescent="0.25">
      <c r="A565" s="117"/>
      <c r="B565" s="170" t="s">
        <v>17</v>
      </c>
      <c r="C565" s="119">
        <v>2250</v>
      </c>
      <c r="D565" s="118">
        <f>D578</f>
        <v>15450</v>
      </c>
      <c r="E565" s="171"/>
      <c r="F565" s="171"/>
      <c r="G565" s="172"/>
      <c r="H565" s="27"/>
      <c r="I565" s="27"/>
    </row>
    <row r="566" spans="1:9" ht="15" customHeight="1" x14ac:dyDescent="0.25">
      <c r="A566" s="310"/>
      <c r="B566" s="254" t="s">
        <v>102</v>
      </c>
      <c r="C566" s="312">
        <v>2250</v>
      </c>
      <c r="D566" s="58">
        <f>1500-698.88+1200+1390.56</f>
        <v>3391.68</v>
      </c>
      <c r="E566" s="216" t="s">
        <v>22</v>
      </c>
      <c r="F566" s="214" t="s">
        <v>155</v>
      </c>
      <c r="G566" s="314"/>
      <c r="H566" s="27"/>
      <c r="I566" s="27"/>
    </row>
    <row r="567" spans="1:9" ht="14.25" customHeight="1" x14ac:dyDescent="0.25">
      <c r="A567" s="311"/>
      <c r="B567" s="255"/>
      <c r="C567" s="313"/>
      <c r="D567" s="64" t="s">
        <v>203</v>
      </c>
      <c r="E567" s="217"/>
      <c r="F567" s="215"/>
      <c r="G567" s="315"/>
    </row>
    <row r="568" spans="1:9" ht="14.25" customHeight="1" x14ac:dyDescent="0.25">
      <c r="A568" s="310"/>
      <c r="B568" s="254" t="s">
        <v>102</v>
      </c>
      <c r="C568" s="312">
        <v>2250</v>
      </c>
      <c r="D568" s="64">
        <v>698.88</v>
      </c>
      <c r="E568" s="216" t="s">
        <v>22</v>
      </c>
      <c r="F568" s="214" t="s">
        <v>155</v>
      </c>
      <c r="G568" s="314"/>
    </row>
    <row r="569" spans="1:9" ht="14.25" customHeight="1" x14ac:dyDescent="0.25">
      <c r="A569" s="311"/>
      <c r="B569" s="255"/>
      <c r="C569" s="313"/>
      <c r="D569" s="64" t="s">
        <v>347</v>
      </c>
      <c r="E569" s="217"/>
      <c r="F569" s="215"/>
      <c r="G569" s="315"/>
    </row>
    <row r="570" spans="1:9" ht="12" customHeight="1" x14ac:dyDescent="0.25">
      <c r="A570" s="310"/>
      <c r="B570" s="254" t="s">
        <v>103</v>
      </c>
      <c r="C570" s="312">
        <v>2250</v>
      </c>
      <c r="D570" s="58">
        <f>7000-4800-1200</f>
        <v>1000</v>
      </c>
      <c r="E570" s="216" t="s">
        <v>22</v>
      </c>
      <c r="F570" s="214" t="s">
        <v>155</v>
      </c>
      <c r="G570" s="314"/>
    </row>
    <row r="571" spans="1:9" ht="13.5" customHeight="1" x14ac:dyDescent="0.25">
      <c r="A571" s="311"/>
      <c r="B571" s="255"/>
      <c r="C571" s="313"/>
      <c r="D571" s="64" t="s">
        <v>202</v>
      </c>
      <c r="E571" s="217"/>
      <c r="F571" s="215"/>
      <c r="G571" s="315"/>
    </row>
    <row r="572" spans="1:9" ht="13.5" customHeight="1" x14ac:dyDescent="0.25">
      <c r="A572" s="310"/>
      <c r="B572" s="254" t="s">
        <v>103</v>
      </c>
      <c r="C572" s="312">
        <v>2250</v>
      </c>
      <c r="D572" s="77">
        <v>4800</v>
      </c>
      <c r="E572" s="216" t="s">
        <v>22</v>
      </c>
      <c r="F572" s="214" t="s">
        <v>155</v>
      </c>
      <c r="G572" s="314"/>
    </row>
    <row r="573" spans="1:9" ht="13.5" customHeight="1" x14ac:dyDescent="0.25">
      <c r="A573" s="311"/>
      <c r="B573" s="255"/>
      <c r="C573" s="313"/>
      <c r="D573" s="89" t="s">
        <v>220</v>
      </c>
      <c r="E573" s="217"/>
      <c r="F573" s="215"/>
      <c r="G573" s="315"/>
    </row>
    <row r="574" spans="1:9" ht="13.5" customHeight="1" x14ac:dyDescent="0.25">
      <c r="A574" s="310"/>
      <c r="B574" s="254" t="s">
        <v>350</v>
      </c>
      <c r="C574" s="312">
        <v>2250</v>
      </c>
      <c r="D574" s="77">
        <f>1500-600+5450-1390.56</f>
        <v>4959.4400000000005</v>
      </c>
      <c r="E574" s="216" t="s">
        <v>22</v>
      </c>
      <c r="F574" s="214" t="s">
        <v>155</v>
      </c>
      <c r="G574" s="314"/>
    </row>
    <row r="575" spans="1:9" ht="13.5" customHeight="1" x14ac:dyDescent="0.25">
      <c r="A575" s="311"/>
      <c r="B575" s="255"/>
      <c r="C575" s="313"/>
      <c r="D575" s="89" t="s">
        <v>193</v>
      </c>
      <c r="E575" s="217"/>
      <c r="F575" s="215"/>
      <c r="G575" s="315"/>
    </row>
    <row r="576" spans="1:9" ht="13.5" customHeight="1" x14ac:dyDescent="0.25">
      <c r="A576" s="106"/>
      <c r="B576" s="254" t="s">
        <v>350</v>
      </c>
      <c r="C576" s="312">
        <v>2250</v>
      </c>
      <c r="D576" s="77">
        <v>600</v>
      </c>
      <c r="E576" s="216" t="s">
        <v>22</v>
      </c>
      <c r="F576" s="214" t="s">
        <v>155</v>
      </c>
      <c r="G576" s="314"/>
    </row>
    <row r="577" spans="1:7" ht="13.5" customHeight="1" x14ac:dyDescent="0.25">
      <c r="A577" s="210"/>
      <c r="B577" s="255"/>
      <c r="C577" s="313"/>
      <c r="D577" s="89" t="s">
        <v>349</v>
      </c>
      <c r="E577" s="217"/>
      <c r="F577" s="215"/>
      <c r="G577" s="315"/>
    </row>
    <row r="578" spans="1:7" ht="19.5" customHeight="1" thickBot="1" x14ac:dyDescent="0.3">
      <c r="A578" s="211"/>
      <c r="B578" s="289" t="s">
        <v>0</v>
      </c>
      <c r="C578" s="290"/>
      <c r="D578" s="145">
        <f>D566+D570+D574+D568+D572+D576</f>
        <v>15450</v>
      </c>
      <c r="E578" s="173"/>
      <c r="F578" s="174"/>
      <c r="G578" s="175"/>
    </row>
    <row r="579" spans="1:7" ht="18.75" customHeight="1" thickBot="1" x14ac:dyDescent="0.3">
      <c r="A579" s="230"/>
      <c r="B579" s="285" t="s">
        <v>18</v>
      </c>
      <c r="C579" s="316">
        <v>2270</v>
      </c>
      <c r="D579" s="176">
        <f>D586+D594+D602</f>
        <v>1057748</v>
      </c>
      <c r="E579" s="318">
        <f>E581+E587+E595</f>
        <v>1797748</v>
      </c>
      <c r="F579" s="320"/>
      <c r="G579" s="322"/>
    </row>
    <row r="580" spans="1:7" ht="28.5" customHeight="1" thickBot="1" x14ac:dyDescent="0.3">
      <c r="A580" s="231"/>
      <c r="B580" s="286"/>
      <c r="C580" s="317"/>
      <c r="D580" s="177" t="s">
        <v>511</v>
      </c>
      <c r="E580" s="319"/>
      <c r="F580" s="321"/>
      <c r="G580" s="323"/>
    </row>
    <row r="581" spans="1:7" ht="18.75" customHeight="1" x14ac:dyDescent="0.25">
      <c r="A581" s="117"/>
      <c r="B581" s="178" t="s">
        <v>19</v>
      </c>
      <c r="C581" s="179">
        <v>2272</v>
      </c>
      <c r="D581" s="118">
        <f>SUM(D582+D584)</f>
        <v>80806</v>
      </c>
      <c r="E581" s="180">
        <v>80806</v>
      </c>
      <c r="F581" s="4"/>
      <c r="G581" s="136"/>
    </row>
    <row r="582" spans="1:7" ht="14.25" customHeight="1" x14ac:dyDescent="0.25">
      <c r="A582" s="210"/>
      <c r="B582" s="242" t="s">
        <v>114</v>
      </c>
      <c r="C582" s="327">
        <v>2272</v>
      </c>
      <c r="D582" s="58">
        <f>48179+32627</f>
        <v>80806</v>
      </c>
      <c r="E582" s="216" t="s">
        <v>22</v>
      </c>
      <c r="F582" s="214" t="s">
        <v>155</v>
      </c>
      <c r="G582" s="331"/>
    </row>
    <row r="583" spans="1:7" ht="23.25" customHeight="1" x14ac:dyDescent="0.25">
      <c r="A583" s="211"/>
      <c r="B583" s="243"/>
      <c r="C583" s="328"/>
      <c r="D583" s="58" t="s">
        <v>201</v>
      </c>
      <c r="E583" s="217"/>
      <c r="F583" s="215"/>
      <c r="G583" s="332"/>
    </row>
    <row r="584" spans="1:7" ht="13.5" customHeight="1" x14ac:dyDescent="0.25">
      <c r="A584" s="293"/>
      <c r="B584" s="242" t="s">
        <v>104</v>
      </c>
      <c r="C584" s="327">
        <v>2272</v>
      </c>
      <c r="D584" s="58">
        <f>24354-24354</f>
        <v>0</v>
      </c>
      <c r="E584" s="216" t="s">
        <v>22</v>
      </c>
      <c r="F584" s="214" t="s">
        <v>155</v>
      </c>
      <c r="G584" s="329"/>
    </row>
    <row r="585" spans="1:7" ht="15" customHeight="1" x14ac:dyDescent="0.25">
      <c r="A585" s="294"/>
      <c r="B585" s="243"/>
      <c r="C585" s="328"/>
      <c r="D585" s="68" t="s">
        <v>81</v>
      </c>
      <c r="E585" s="217"/>
      <c r="F585" s="215"/>
      <c r="G585" s="330"/>
    </row>
    <row r="586" spans="1:7" ht="17.25" customHeight="1" x14ac:dyDescent="0.25">
      <c r="A586" s="293"/>
      <c r="B586" s="325" t="s">
        <v>470</v>
      </c>
      <c r="C586" s="326"/>
      <c r="D586" s="181">
        <f>D581</f>
        <v>80806</v>
      </c>
      <c r="E586" s="182"/>
      <c r="F586" s="183"/>
      <c r="G586" s="184"/>
    </row>
    <row r="587" spans="1:7" ht="17.25" customHeight="1" x14ac:dyDescent="0.25">
      <c r="A587" s="294"/>
      <c r="B587" s="185" t="s">
        <v>59</v>
      </c>
      <c r="C587" s="186">
        <v>2273</v>
      </c>
      <c r="D587" s="5">
        <f>D590+D592+D588</f>
        <v>635000</v>
      </c>
      <c r="E587" s="187">
        <v>835000</v>
      </c>
      <c r="F587" s="188"/>
      <c r="G587" s="189"/>
    </row>
    <row r="588" spans="1:7" ht="15.75" customHeight="1" x14ac:dyDescent="0.25">
      <c r="A588" s="293"/>
      <c r="B588" s="242" t="s">
        <v>52</v>
      </c>
      <c r="C588" s="327">
        <v>2273</v>
      </c>
      <c r="D588" s="58">
        <f>663000-680-200000</f>
        <v>462320</v>
      </c>
      <c r="E588" s="216" t="s">
        <v>256</v>
      </c>
      <c r="F588" s="214" t="s">
        <v>155</v>
      </c>
      <c r="G588" s="337" t="s">
        <v>157</v>
      </c>
    </row>
    <row r="589" spans="1:7" ht="12" customHeight="1" x14ac:dyDescent="0.25">
      <c r="A589" s="294"/>
      <c r="B589" s="243"/>
      <c r="C589" s="328"/>
      <c r="D589" s="58" t="s">
        <v>82</v>
      </c>
      <c r="E589" s="217"/>
      <c r="F589" s="215"/>
      <c r="G589" s="338"/>
    </row>
    <row r="590" spans="1:7" ht="12" customHeight="1" x14ac:dyDescent="0.25">
      <c r="A590" s="210"/>
      <c r="B590" s="242" t="s">
        <v>105</v>
      </c>
      <c r="C590" s="335">
        <v>2273</v>
      </c>
      <c r="D590" s="58">
        <v>160680</v>
      </c>
      <c r="E590" s="216" t="s">
        <v>22</v>
      </c>
      <c r="F590" s="214" t="s">
        <v>155</v>
      </c>
      <c r="G590" s="337"/>
    </row>
    <row r="591" spans="1:7" ht="24.75" customHeight="1" x14ac:dyDescent="0.25">
      <c r="A591" s="211"/>
      <c r="B591" s="243"/>
      <c r="C591" s="336"/>
      <c r="D591" s="58" t="s">
        <v>227</v>
      </c>
      <c r="E591" s="217"/>
      <c r="F591" s="215"/>
      <c r="G591" s="338"/>
    </row>
    <row r="592" spans="1:7" ht="21" customHeight="1" x14ac:dyDescent="0.25">
      <c r="A592" s="210"/>
      <c r="B592" s="242" t="s">
        <v>122</v>
      </c>
      <c r="C592" s="335">
        <v>2273</v>
      </c>
      <c r="D592" s="58">
        <v>12000</v>
      </c>
      <c r="E592" s="216" t="s">
        <v>22</v>
      </c>
      <c r="F592" s="214" t="s">
        <v>155</v>
      </c>
      <c r="G592" s="337"/>
    </row>
    <row r="593" spans="1:7" ht="36" customHeight="1" x14ac:dyDescent="0.25">
      <c r="A593" s="211"/>
      <c r="B593" s="243"/>
      <c r="C593" s="336"/>
      <c r="D593" s="58" t="s">
        <v>200</v>
      </c>
      <c r="E593" s="217"/>
      <c r="F593" s="215"/>
      <c r="G593" s="338"/>
    </row>
    <row r="594" spans="1:7" ht="18.75" customHeight="1" x14ac:dyDescent="0.25">
      <c r="A594" s="333"/>
      <c r="B594" s="325" t="s">
        <v>469</v>
      </c>
      <c r="C594" s="326"/>
      <c r="D594" s="181">
        <f>D587</f>
        <v>635000</v>
      </c>
      <c r="E594" s="182"/>
      <c r="F594" s="183"/>
      <c r="G594" s="184"/>
    </row>
    <row r="595" spans="1:7" ht="21" customHeight="1" x14ac:dyDescent="0.25">
      <c r="A595" s="334"/>
      <c r="B595" s="185" t="s">
        <v>37</v>
      </c>
      <c r="C595" s="186">
        <v>2274</v>
      </c>
      <c r="D595" s="5">
        <f>D596+D598+D600</f>
        <v>341942</v>
      </c>
      <c r="E595" s="190">
        <v>881942</v>
      </c>
      <c r="F595" s="188"/>
      <c r="G595" s="189"/>
    </row>
    <row r="596" spans="1:7" ht="15.75" customHeight="1" x14ac:dyDescent="0.25">
      <c r="A596" s="293"/>
      <c r="B596" s="242" t="s">
        <v>71</v>
      </c>
      <c r="C596" s="327">
        <v>2274</v>
      </c>
      <c r="D596" s="58">
        <f>778000-540000</f>
        <v>238000</v>
      </c>
      <c r="E596" s="216" t="s">
        <v>256</v>
      </c>
      <c r="F596" s="214" t="s">
        <v>155</v>
      </c>
      <c r="G596" s="337" t="s">
        <v>158</v>
      </c>
    </row>
    <row r="597" spans="1:7" ht="12.75" customHeight="1" x14ac:dyDescent="0.25">
      <c r="A597" s="294"/>
      <c r="B597" s="243"/>
      <c r="C597" s="328"/>
      <c r="D597" s="58" t="s">
        <v>81</v>
      </c>
      <c r="E597" s="217"/>
      <c r="F597" s="215"/>
      <c r="G597" s="338"/>
    </row>
    <row r="598" spans="1:7" ht="14.25" customHeight="1" x14ac:dyDescent="0.25">
      <c r="A598" s="293"/>
      <c r="B598" s="242" t="s">
        <v>69</v>
      </c>
      <c r="C598" s="327">
        <v>2274</v>
      </c>
      <c r="D598" s="58">
        <f>33500+66.4+16949.81</f>
        <v>50516.210000000006</v>
      </c>
      <c r="E598" s="216" t="s">
        <v>22</v>
      </c>
      <c r="F598" s="214" t="s">
        <v>155</v>
      </c>
      <c r="G598" s="329"/>
    </row>
    <row r="599" spans="1:7" ht="27.75" customHeight="1" x14ac:dyDescent="0.25">
      <c r="A599" s="294"/>
      <c r="B599" s="243"/>
      <c r="C599" s="328"/>
      <c r="D599" s="58" t="s">
        <v>106</v>
      </c>
      <c r="E599" s="217"/>
      <c r="F599" s="215"/>
      <c r="G599" s="330"/>
    </row>
    <row r="600" spans="1:7" ht="14.25" customHeight="1" x14ac:dyDescent="0.25">
      <c r="A600" s="210"/>
      <c r="B600" s="242" t="s">
        <v>154</v>
      </c>
      <c r="C600" s="327">
        <v>2274</v>
      </c>
      <c r="D600" s="79">
        <f>70375.6-16949.81</f>
        <v>53425.790000000008</v>
      </c>
      <c r="E600" s="216" t="s">
        <v>22</v>
      </c>
      <c r="F600" s="214" t="s">
        <v>155</v>
      </c>
      <c r="G600" s="329"/>
    </row>
    <row r="601" spans="1:7" ht="27.75" customHeight="1" x14ac:dyDescent="0.25">
      <c r="A601" s="211"/>
      <c r="B601" s="243"/>
      <c r="C601" s="328"/>
      <c r="D601" s="191" t="s">
        <v>199</v>
      </c>
      <c r="E601" s="217"/>
      <c r="F601" s="215"/>
      <c r="G601" s="330"/>
    </row>
    <row r="602" spans="1:7" ht="23.25" customHeight="1" thickBot="1" x14ac:dyDescent="0.3">
      <c r="A602" s="153"/>
      <c r="B602" s="289" t="s">
        <v>468</v>
      </c>
      <c r="C602" s="290"/>
      <c r="D602" s="145">
        <f>D595</f>
        <v>341942</v>
      </c>
      <c r="E602" s="154"/>
      <c r="F602" s="192"/>
      <c r="G602" s="155"/>
    </row>
    <row r="603" spans="1:7" ht="18.75" customHeight="1" thickBot="1" x14ac:dyDescent="0.3">
      <c r="A603" s="230"/>
      <c r="B603" s="285" t="s">
        <v>38</v>
      </c>
      <c r="C603" s="316">
        <v>2280</v>
      </c>
      <c r="D603" s="115">
        <f>D614</f>
        <v>4150</v>
      </c>
      <c r="E603" s="339">
        <v>6000</v>
      </c>
      <c r="F603" s="320"/>
      <c r="G603" s="322"/>
    </row>
    <row r="604" spans="1:7" ht="22.5" customHeight="1" thickBot="1" x14ac:dyDescent="0.3">
      <c r="A604" s="231"/>
      <c r="B604" s="286"/>
      <c r="C604" s="317"/>
      <c r="D604" s="177" t="s">
        <v>647</v>
      </c>
      <c r="E604" s="340"/>
      <c r="F604" s="321"/>
      <c r="G604" s="323"/>
    </row>
    <row r="605" spans="1:7" ht="22.5" customHeight="1" x14ac:dyDescent="0.25">
      <c r="A605" s="117"/>
      <c r="B605" s="178" t="s">
        <v>36</v>
      </c>
      <c r="C605" s="179">
        <v>2282</v>
      </c>
      <c r="D605" s="118">
        <f>D606+D612+D610+D608</f>
        <v>4150</v>
      </c>
      <c r="E605" s="4"/>
      <c r="F605" s="4"/>
      <c r="G605" s="136"/>
    </row>
    <row r="606" spans="1:7" ht="14.25" customHeight="1" x14ac:dyDescent="0.25">
      <c r="A606" s="210"/>
      <c r="B606" s="341" t="s">
        <v>341</v>
      </c>
      <c r="C606" s="343">
        <v>2282</v>
      </c>
      <c r="D606" s="79">
        <f>6000-3950</f>
        <v>2050</v>
      </c>
      <c r="E606" s="249" t="s">
        <v>22</v>
      </c>
      <c r="F606" s="214" t="s">
        <v>155</v>
      </c>
      <c r="G606" s="331"/>
    </row>
    <row r="607" spans="1:7" ht="30" customHeight="1" x14ac:dyDescent="0.25">
      <c r="A607" s="211"/>
      <c r="B607" s="342"/>
      <c r="C607" s="344"/>
      <c r="D607" s="58" t="s">
        <v>342</v>
      </c>
      <c r="E607" s="250"/>
      <c r="F607" s="215"/>
      <c r="G607" s="332"/>
    </row>
    <row r="608" spans="1:7" ht="21" customHeight="1" x14ac:dyDescent="0.25">
      <c r="A608" s="210"/>
      <c r="B608" s="341" t="s">
        <v>352</v>
      </c>
      <c r="C608" s="343">
        <v>2282</v>
      </c>
      <c r="D608" s="77">
        <v>1100</v>
      </c>
      <c r="E608" s="249" t="s">
        <v>22</v>
      </c>
      <c r="F608" s="214" t="s">
        <v>155</v>
      </c>
      <c r="G608" s="331"/>
    </row>
    <row r="609" spans="1:7" ht="19.5" customHeight="1" x14ac:dyDescent="0.25">
      <c r="A609" s="211"/>
      <c r="B609" s="342"/>
      <c r="C609" s="344"/>
      <c r="D609" s="79" t="s">
        <v>351</v>
      </c>
      <c r="E609" s="250"/>
      <c r="F609" s="215"/>
      <c r="G609" s="332"/>
    </row>
    <row r="610" spans="1:7" ht="15" customHeight="1" x14ac:dyDescent="0.25">
      <c r="A610" s="164"/>
      <c r="B610" s="341" t="s">
        <v>248</v>
      </c>
      <c r="C610" s="343">
        <v>2282</v>
      </c>
      <c r="D610" s="79">
        <v>1000</v>
      </c>
      <c r="E610" s="249" t="s">
        <v>253</v>
      </c>
      <c r="F610" s="214" t="s">
        <v>155</v>
      </c>
      <c r="G610" s="331"/>
    </row>
    <row r="611" spans="1:7" ht="42.75" customHeight="1" x14ac:dyDescent="0.25">
      <c r="A611" s="126"/>
      <c r="B611" s="342"/>
      <c r="C611" s="344"/>
      <c r="D611" s="79" t="s">
        <v>249</v>
      </c>
      <c r="E611" s="250"/>
      <c r="F611" s="215"/>
      <c r="G611" s="332"/>
    </row>
    <row r="612" spans="1:7" ht="15" customHeight="1" x14ac:dyDescent="0.25">
      <c r="A612" s="106"/>
      <c r="B612" s="341" t="s">
        <v>247</v>
      </c>
      <c r="C612" s="343">
        <v>2282</v>
      </c>
      <c r="D612" s="79">
        <v>0</v>
      </c>
      <c r="E612" s="249" t="s">
        <v>22</v>
      </c>
      <c r="F612" s="214" t="s">
        <v>155</v>
      </c>
      <c r="G612" s="331"/>
    </row>
    <row r="613" spans="1:7" ht="15" customHeight="1" x14ac:dyDescent="0.25">
      <c r="A613" s="106"/>
      <c r="B613" s="342"/>
      <c r="C613" s="344"/>
      <c r="D613" s="79" t="s">
        <v>228</v>
      </c>
      <c r="E613" s="250"/>
      <c r="F613" s="215"/>
      <c r="G613" s="332"/>
    </row>
    <row r="614" spans="1:7" ht="19.5" customHeight="1" thickBot="1" x14ac:dyDescent="0.3">
      <c r="A614" s="121"/>
      <c r="B614" s="289" t="s">
        <v>467</v>
      </c>
      <c r="C614" s="290"/>
      <c r="D614" s="145">
        <f>D605</f>
        <v>4150</v>
      </c>
      <c r="E614" s="154"/>
      <c r="F614" s="192"/>
      <c r="G614" s="155"/>
    </row>
    <row r="615" spans="1:7" ht="18.75" customHeight="1" thickBot="1" x14ac:dyDescent="0.3">
      <c r="A615" s="230"/>
      <c r="B615" s="285" t="s">
        <v>39</v>
      </c>
      <c r="C615" s="316">
        <v>3110</v>
      </c>
      <c r="D615" s="159">
        <f>D630</f>
        <v>213300</v>
      </c>
      <c r="E615" s="339">
        <v>55345</v>
      </c>
      <c r="F615" s="320"/>
      <c r="G615" s="322"/>
    </row>
    <row r="616" spans="1:7" ht="27.75" customHeight="1" thickBot="1" x14ac:dyDescent="0.3">
      <c r="A616" s="231"/>
      <c r="B616" s="286"/>
      <c r="C616" s="317"/>
      <c r="D616" s="193" t="s">
        <v>646</v>
      </c>
      <c r="E616" s="340"/>
      <c r="F616" s="321"/>
      <c r="G616" s="323"/>
    </row>
    <row r="617" spans="1:7" ht="18" customHeight="1" x14ac:dyDescent="0.25">
      <c r="A617" s="117"/>
      <c r="B617" s="37" t="s">
        <v>35</v>
      </c>
      <c r="C617" s="7">
        <v>3110</v>
      </c>
      <c r="D617" s="194">
        <f>D618+D626+D620+D624+D622+D628</f>
        <v>213300</v>
      </c>
      <c r="E617" s="180"/>
      <c r="F617" s="4"/>
      <c r="G617" s="136"/>
    </row>
    <row r="618" spans="1:7" ht="15" customHeight="1" x14ac:dyDescent="0.25">
      <c r="A618" s="210"/>
      <c r="B618" s="212" t="s">
        <v>466</v>
      </c>
      <c r="C618" s="312">
        <v>3110</v>
      </c>
      <c r="D618" s="77">
        <f>5345+855</f>
        <v>6200</v>
      </c>
      <c r="E618" s="216" t="s">
        <v>22</v>
      </c>
      <c r="F618" s="214" t="s">
        <v>155</v>
      </c>
      <c r="G618" s="91"/>
    </row>
    <row r="619" spans="1:7" ht="56.25" customHeight="1" x14ac:dyDescent="0.25">
      <c r="A619" s="211"/>
      <c r="B619" s="213"/>
      <c r="C619" s="313"/>
      <c r="D619" s="89" t="s">
        <v>465</v>
      </c>
      <c r="E619" s="217"/>
      <c r="F619" s="215"/>
      <c r="G619" s="92" t="s">
        <v>70</v>
      </c>
    </row>
    <row r="620" spans="1:7" ht="12" customHeight="1" x14ac:dyDescent="0.25">
      <c r="A620" s="106"/>
      <c r="B620" s="212" t="s">
        <v>481</v>
      </c>
      <c r="C620" s="312">
        <v>3110</v>
      </c>
      <c r="D620" s="77">
        <f>27956-9700-7999-100-1558</f>
        <v>8599</v>
      </c>
      <c r="E620" s="216" t="s">
        <v>22</v>
      </c>
      <c r="F620" s="214" t="s">
        <v>155</v>
      </c>
      <c r="G620" s="91"/>
    </row>
    <row r="621" spans="1:7" ht="24.75" customHeight="1" x14ac:dyDescent="0.25">
      <c r="A621" s="126"/>
      <c r="B621" s="213"/>
      <c r="C621" s="313"/>
      <c r="D621" s="89" t="s">
        <v>482</v>
      </c>
      <c r="E621" s="217"/>
      <c r="F621" s="215"/>
      <c r="G621" s="92" t="s">
        <v>70</v>
      </c>
    </row>
    <row r="622" spans="1:7" ht="12.75" customHeight="1" x14ac:dyDescent="0.25">
      <c r="A622" s="106"/>
      <c r="B622" s="212" t="s">
        <v>474</v>
      </c>
      <c r="C622" s="312">
        <v>3110</v>
      </c>
      <c r="D622" s="77">
        <f>7999+100</f>
        <v>8099</v>
      </c>
      <c r="E622" s="216" t="s">
        <v>22</v>
      </c>
      <c r="F622" s="214" t="s">
        <v>155</v>
      </c>
      <c r="G622" s="91"/>
    </row>
    <row r="623" spans="1:7" ht="19.5" customHeight="1" x14ac:dyDescent="0.25">
      <c r="A623" s="126"/>
      <c r="B623" s="213"/>
      <c r="C623" s="313"/>
      <c r="D623" s="89" t="s">
        <v>473</v>
      </c>
      <c r="E623" s="217"/>
      <c r="F623" s="215"/>
      <c r="G623" s="92" t="s">
        <v>70</v>
      </c>
    </row>
    <row r="624" spans="1:7" ht="15.75" customHeight="1" x14ac:dyDescent="0.25">
      <c r="A624" s="106"/>
      <c r="B624" s="212" t="s">
        <v>421</v>
      </c>
      <c r="C624" s="312">
        <v>3110</v>
      </c>
      <c r="D624" s="77">
        <v>9700</v>
      </c>
      <c r="E624" s="216" t="s">
        <v>22</v>
      </c>
      <c r="F624" s="214" t="s">
        <v>155</v>
      </c>
      <c r="G624" s="91"/>
    </row>
    <row r="625" spans="1:7" ht="13.5" customHeight="1" x14ac:dyDescent="0.25">
      <c r="A625" s="106"/>
      <c r="B625" s="213"/>
      <c r="C625" s="313"/>
      <c r="D625" s="89" t="s">
        <v>422</v>
      </c>
      <c r="E625" s="217"/>
      <c r="F625" s="215"/>
      <c r="G625" s="92" t="s">
        <v>70</v>
      </c>
    </row>
    <row r="626" spans="1:7" ht="13.5" customHeight="1" x14ac:dyDescent="0.25">
      <c r="A626" s="210"/>
      <c r="B626" s="212" t="s">
        <v>133</v>
      </c>
      <c r="C626" s="312">
        <v>3110</v>
      </c>
      <c r="D626" s="77">
        <f>50000+82100-27956</f>
        <v>104144</v>
      </c>
      <c r="E626" s="216" t="s">
        <v>22</v>
      </c>
      <c r="F626" s="214" t="s">
        <v>155</v>
      </c>
      <c r="G626" s="91"/>
    </row>
    <row r="627" spans="1:7" ht="27.75" customHeight="1" x14ac:dyDescent="0.25">
      <c r="A627" s="211"/>
      <c r="B627" s="213"/>
      <c r="C627" s="313"/>
      <c r="D627" s="89" t="s">
        <v>245</v>
      </c>
      <c r="E627" s="217"/>
      <c r="F627" s="215"/>
      <c r="G627" s="92" t="s">
        <v>70</v>
      </c>
    </row>
    <row r="628" spans="1:7" ht="18.75" customHeight="1" x14ac:dyDescent="0.25">
      <c r="A628" s="210"/>
      <c r="B628" s="212" t="s">
        <v>605</v>
      </c>
      <c r="C628" s="312">
        <v>3110</v>
      </c>
      <c r="D628" s="77">
        <f>1558+75000</f>
        <v>76558</v>
      </c>
      <c r="E628" s="216" t="s">
        <v>22</v>
      </c>
      <c r="F628" s="214" t="s">
        <v>155</v>
      </c>
      <c r="G628" s="91"/>
    </row>
    <row r="629" spans="1:7" ht="25.5" customHeight="1" x14ac:dyDescent="0.25">
      <c r="A629" s="211"/>
      <c r="B629" s="213"/>
      <c r="C629" s="313"/>
      <c r="D629" s="78" t="s">
        <v>586</v>
      </c>
      <c r="E629" s="217"/>
      <c r="F629" s="215"/>
      <c r="G629" s="92" t="s">
        <v>70</v>
      </c>
    </row>
    <row r="630" spans="1:7" ht="18" customHeight="1" thickBot="1" x14ac:dyDescent="0.3">
      <c r="A630" s="153"/>
      <c r="B630" s="289" t="s">
        <v>61</v>
      </c>
      <c r="C630" s="290"/>
      <c r="D630" s="195">
        <f>D617</f>
        <v>213300</v>
      </c>
      <c r="E630" s="196"/>
      <c r="F630" s="197"/>
      <c r="G630" s="198"/>
    </row>
    <row r="631" spans="1:7" ht="17.25" customHeight="1" thickBot="1" x14ac:dyDescent="0.3">
      <c r="A631" s="230"/>
      <c r="B631" s="347" t="s">
        <v>42</v>
      </c>
      <c r="C631" s="348"/>
      <c r="D631" s="38">
        <f>D8+D329+D377+D433+D563+D579+D603+D615</f>
        <v>4273547</v>
      </c>
      <c r="E631" s="351">
        <f>E8+E329+E377+F377+E433+E563+E579+E603+E615</f>
        <v>5191933</v>
      </c>
      <c r="F631" s="353"/>
      <c r="G631" s="355" t="s">
        <v>182</v>
      </c>
    </row>
    <row r="632" spans="1:7" ht="36" customHeight="1" thickBot="1" x14ac:dyDescent="0.3">
      <c r="A632" s="231"/>
      <c r="B632" s="349"/>
      <c r="C632" s="350"/>
      <c r="D632" s="199" t="s">
        <v>645</v>
      </c>
      <c r="E632" s="352"/>
      <c r="F632" s="354"/>
      <c r="G632" s="356"/>
    </row>
    <row r="633" spans="1:7" ht="12.75" customHeight="1" x14ac:dyDescent="0.25">
      <c r="A633" s="9"/>
      <c r="B633" s="357" t="s">
        <v>635</v>
      </c>
      <c r="C633" s="357"/>
      <c r="D633" s="357"/>
      <c r="E633" s="357"/>
      <c r="F633" s="357"/>
      <c r="G633" s="96"/>
    </row>
    <row r="634" spans="1:7" ht="12.75" customHeight="1" x14ac:dyDescent="0.25">
      <c r="A634" s="9"/>
      <c r="B634" s="97"/>
      <c r="C634" s="97"/>
      <c r="D634" s="97"/>
      <c r="E634" s="97"/>
      <c r="F634" s="97"/>
      <c r="G634" s="96"/>
    </row>
    <row r="635" spans="1:7" ht="13.5" customHeight="1" x14ac:dyDescent="0.25">
      <c r="A635" s="9"/>
      <c r="B635" s="345" t="s">
        <v>255</v>
      </c>
      <c r="C635" s="345"/>
      <c r="D635" s="345"/>
      <c r="E635" s="10"/>
      <c r="F635" s="25" t="s">
        <v>108</v>
      </c>
      <c r="G635" s="98"/>
    </row>
    <row r="636" spans="1:7" ht="12" customHeight="1" x14ac:dyDescent="0.25">
      <c r="A636" s="9"/>
      <c r="B636" s="346" t="s">
        <v>64</v>
      </c>
      <c r="C636" s="346"/>
      <c r="D636" s="346"/>
      <c r="E636" s="10"/>
      <c r="F636" s="11"/>
      <c r="G636" s="9"/>
    </row>
    <row r="637" spans="1:7" ht="14.25" customHeight="1" x14ac:dyDescent="0.25">
      <c r="A637" s="9"/>
      <c r="B637" s="345" t="s">
        <v>63</v>
      </c>
      <c r="C637" s="345"/>
      <c r="D637" s="345"/>
      <c r="E637" s="10"/>
      <c r="F637" s="25" t="s">
        <v>67</v>
      </c>
      <c r="G637" s="9"/>
    </row>
    <row r="638" spans="1:7" ht="12.75" customHeight="1" x14ac:dyDescent="0.25">
      <c r="A638" s="9"/>
      <c r="B638" s="346" t="s">
        <v>64</v>
      </c>
      <c r="C638" s="346"/>
      <c r="D638" s="346"/>
      <c r="G638" s="1"/>
    </row>
    <row r="639" spans="1:7" ht="12" customHeight="1" x14ac:dyDescent="0.25">
      <c r="A639" s="9"/>
      <c r="B639" s="88" t="s">
        <v>62</v>
      </c>
      <c r="G639" s="1"/>
    </row>
    <row r="640" spans="1:7" x14ac:dyDescent="0.25">
      <c r="A640" s="9"/>
      <c r="G640" s="1"/>
    </row>
    <row r="641" spans="1:7" x14ac:dyDescent="0.25">
      <c r="A641" s="9"/>
      <c r="G641" s="1"/>
    </row>
  </sheetData>
  <mergeCells count="1668">
    <mergeCell ref="B635:D635"/>
    <mergeCell ref="B636:D636"/>
    <mergeCell ref="B637:D637"/>
    <mergeCell ref="B638:D638"/>
    <mergeCell ref="A631:A632"/>
    <mergeCell ref="B631:C632"/>
    <mergeCell ref="E631:E632"/>
    <mergeCell ref="F631:F632"/>
    <mergeCell ref="G631:G632"/>
    <mergeCell ref="B633:F633"/>
    <mergeCell ref="A628:A629"/>
    <mergeCell ref="B628:B629"/>
    <mergeCell ref="C628:C629"/>
    <mergeCell ref="E628:E629"/>
    <mergeCell ref="F628:F629"/>
    <mergeCell ref="B630:C630"/>
    <mergeCell ref="B624:B625"/>
    <mergeCell ref="C624:C625"/>
    <mergeCell ref="E624:E625"/>
    <mergeCell ref="F624:F625"/>
    <mergeCell ref="A626:A627"/>
    <mergeCell ref="B626:B627"/>
    <mergeCell ref="C626:C627"/>
    <mergeCell ref="E626:E627"/>
    <mergeCell ref="F626:F627"/>
    <mergeCell ref="B620:B621"/>
    <mergeCell ref="C620:C621"/>
    <mergeCell ref="E620:E621"/>
    <mergeCell ref="F620:F621"/>
    <mergeCell ref="B622:B623"/>
    <mergeCell ref="C622:C623"/>
    <mergeCell ref="E622:E623"/>
    <mergeCell ref="F622:F623"/>
    <mergeCell ref="G615:G616"/>
    <mergeCell ref="A618:A619"/>
    <mergeCell ref="B618:B619"/>
    <mergeCell ref="C618:C619"/>
    <mergeCell ref="E618:E619"/>
    <mergeCell ref="F618:F619"/>
    <mergeCell ref="B614:C614"/>
    <mergeCell ref="A615:A616"/>
    <mergeCell ref="B615:B616"/>
    <mergeCell ref="C615:C616"/>
    <mergeCell ref="E615:E616"/>
    <mergeCell ref="F615:F616"/>
    <mergeCell ref="B610:B611"/>
    <mergeCell ref="C610:C611"/>
    <mergeCell ref="E610:E611"/>
    <mergeCell ref="F610:F611"/>
    <mergeCell ref="G610:G611"/>
    <mergeCell ref="B612:B613"/>
    <mergeCell ref="C612:C613"/>
    <mergeCell ref="E612:E613"/>
    <mergeCell ref="F612:F613"/>
    <mergeCell ref="G612:G613"/>
    <mergeCell ref="A608:A609"/>
    <mergeCell ref="B608:B609"/>
    <mergeCell ref="C608:C609"/>
    <mergeCell ref="E608:E609"/>
    <mergeCell ref="F608:F609"/>
    <mergeCell ref="G608:G609"/>
    <mergeCell ref="G603:G604"/>
    <mergeCell ref="A606:A607"/>
    <mergeCell ref="B606:B607"/>
    <mergeCell ref="C606:C607"/>
    <mergeCell ref="E606:E607"/>
    <mergeCell ref="F606:F607"/>
    <mergeCell ref="G606:G607"/>
    <mergeCell ref="B602:C602"/>
    <mergeCell ref="A603:A604"/>
    <mergeCell ref="B603:B604"/>
    <mergeCell ref="C603:C604"/>
    <mergeCell ref="E603:E604"/>
    <mergeCell ref="F603:F604"/>
    <mergeCell ref="A600:A601"/>
    <mergeCell ref="B600:B601"/>
    <mergeCell ref="C600:C601"/>
    <mergeCell ref="E600:E601"/>
    <mergeCell ref="F600:F601"/>
    <mergeCell ref="G600:G601"/>
    <mergeCell ref="F596:F597"/>
    <mergeCell ref="G596:G597"/>
    <mergeCell ref="A598:A599"/>
    <mergeCell ref="B598:B599"/>
    <mergeCell ref="C598:C599"/>
    <mergeCell ref="E598:E599"/>
    <mergeCell ref="F598:F599"/>
    <mergeCell ref="G598:G599"/>
    <mergeCell ref="A594:A595"/>
    <mergeCell ref="B594:C594"/>
    <mergeCell ref="A596:A597"/>
    <mergeCell ref="B596:B597"/>
    <mergeCell ref="C596:C597"/>
    <mergeCell ref="E596:E597"/>
    <mergeCell ref="A592:A593"/>
    <mergeCell ref="B592:B593"/>
    <mergeCell ref="C592:C593"/>
    <mergeCell ref="E592:E593"/>
    <mergeCell ref="F592:F593"/>
    <mergeCell ref="G592:G593"/>
    <mergeCell ref="F588:F589"/>
    <mergeCell ref="G588:G589"/>
    <mergeCell ref="A590:A591"/>
    <mergeCell ref="B590:B591"/>
    <mergeCell ref="C590:C591"/>
    <mergeCell ref="E590:E591"/>
    <mergeCell ref="F590:F591"/>
    <mergeCell ref="G590:G591"/>
    <mergeCell ref="A586:A587"/>
    <mergeCell ref="B586:C586"/>
    <mergeCell ref="A588:A589"/>
    <mergeCell ref="B588:B589"/>
    <mergeCell ref="C588:C589"/>
    <mergeCell ref="E588:E589"/>
    <mergeCell ref="A584:A585"/>
    <mergeCell ref="B584:B585"/>
    <mergeCell ref="C584:C585"/>
    <mergeCell ref="E584:E585"/>
    <mergeCell ref="F584:F585"/>
    <mergeCell ref="G584:G585"/>
    <mergeCell ref="A582:A583"/>
    <mergeCell ref="B582:B583"/>
    <mergeCell ref="C582:C583"/>
    <mergeCell ref="E582:E583"/>
    <mergeCell ref="F582:F583"/>
    <mergeCell ref="G582:G583"/>
    <mergeCell ref="A579:A580"/>
    <mergeCell ref="B579:B580"/>
    <mergeCell ref="C579:C580"/>
    <mergeCell ref="E579:E580"/>
    <mergeCell ref="F579:F580"/>
    <mergeCell ref="G579:G580"/>
    <mergeCell ref="B576:B577"/>
    <mergeCell ref="C576:C577"/>
    <mergeCell ref="E576:E577"/>
    <mergeCell ref="F576:F577"/>
    <mergeCell ref="G576:G577"/>
    <mergeCell ref="A577:A578"/>
    <mergeCell ref="B578:C578"/>
    <mergeCell ref="A574:A575"/>
    <mergeCell ref="B574:B575"/>
    <mergeCell ref="C574:C575"/>
    <mergeCell ref="E574:E575"/>
    <mergeCell ref="F574:F575"/>
    <mergeCell ref="G574:G575"/>
    <mergeCell ref="A572:A573"/>
    <mergeCell ref="B572:B573"/>
    <mergeCell ref="C572:C573"/>
    <mergeCell ref="E572:E573"/>
    <mergeCell ref="F572:F573"/>
    <mergeCell ref="G572:G573"/>
    <mergeCell ref="A570:A571"/>
    <mergeCell ref="B570:B571"/>
    <mergeCell ref="C570:C571"/>
    <mergeCell ref="E570:E571"/>
    <mergeCell ref="F570:F571"/>
    <mergeCell ref="G570:G571"/>
    <mergeCell ref="A568:A569"/>
    <mergeCell ref="B568:B569"/>
    <mergeCell ref="C568:C569"/>
    <mergeCell ref="E568:E569"/>
    <mergeCell ref="F568:F569"/>
    <mergeCell ref="G568:G569"/>
    <mergeCell ref="A566:A567"/>
    <mergeCell ref="B566:B567"/>
    <mergeCell ref="C566:C567"/>
    <mergeCell ref="E566:E567"/>
    <mergeCell ref="F566:F567"/>
    <mergeCell ref="G566:G567"/>
    <mergeCell ref="G560:G561"/>
    <mergeCell ref="B562:C562"/>
    <mergeCell ref="A563:A564"/>
    <mergeCell ref="B563:B564"/>
    <mergeCell ref="C563:C564"/>
    <mergeCell ref="E563:E564"/>
    <mergeCell ref="F563:F564"/>
    <mergeCell ref="G563:G564"/>
    <mergeCell ref="A559:C559"/>
    <mergeCell ref="A560:A561"/>
    <mergeCell ref="B560:B561"/>
    <mergeCell ref="C560:C561"/>
    <mergeCell ref="E560:E561"/>
    <mergeCell ref="F560:F561"/>
    <mergeCell ref="A557:A558"/>
    <mergeCell ref="B557:B558"/>
    <mergeCell ref="C557:C558"/>
    <mergeCell ref="E557:E558"/>
    <mergeCell ref="F557:F558"/>
    <mergeCell ref="G557:G558"/>
    <mergeCell ref="A555:A556"/>
    <mergeCell ref="B555:B556"/>
    <mergeCell ref="C555:C556"/>
    <mergeCell ref="E555:E556"/>
    <mergeCell ref="F555:F556"/>
    <mergeCell ref="G555:G556"/>
    <mergeCell ref="G551:G552"/>
    <mergeCell ref="A553:A554"/>
    <mergeCell ref="B553:B554"/>
    <mergeCell ref="C553:C554"/>
    <mergeCell ref="E553:E554"/>
    <mergeCell ref="F553:F554"/>
    <mergeCell ref="G553:G554"/>
    <mergeCell ref="B550:C550"/>
    <mergeCell ref="A551:A552"/>
    <mergeCell ref="B551:B552"/>
    <mergeCell ref="C551:C552"/>
    <mergeCell ref="E551:E552"/>
    <mergeCell ref="F551:F552"/>
    <mergeCell ref="G546:G547"/>
    <mergeCell ref="A548:A549"/>
    <mergeCell ref="B548:B549"/>
    <mergeCell ref="C548:C549"/>
    <mergeCell ref="E548:E549"/>
    <mergeCell ref="F548:F549"/>
    <mergeCell ref="G548:G549"/>
    <mergeCell ref="B545:C545"/>
    <mergeCell ref="A546:A547"/>
    <mergeCell ref="B546:B547"/>
    <mergeCell ref="C546:C547"/>
    <mergeCell ref="E546:E547"/>
    <mergeCell ref="F546:F547"/>
    <mergeCell ref="B541:B542"/>
    <mergeCell ref="C541:C542"/>
    <mergeCell ref="E541:E542"/>
    <mergeCell ref="F541:F542"/>
    <mergeCell ref="G541:G542"/>
    <mergeCell ref="B543:B544"/>
    <mergeCell ref="C543:C544"/>
    <mergeCell ref="E543:E544"/>
    <mergeCell ref="F543:F544"/>
    <mergeCell ref="G543:G544"/>
    <mergeCell ref="A539:A540"/>
    <mergeCell ref="B539:B540"/>
    <mergeCell ref="C539:C540"/>
    <mergeCell ref="E539:E540"/>
    <mergeCell ref="F539:F540"/>
    <mergeCell ref="G539:G540"/>
    <mergeCell ref="A535:A536"/>
    <mergeCell ref="B535:B536"/>
    <mergeCell ref="C535:C536"/>
    <mergeCell ref="E535:E536"/>
    <mergeCell ref="F535:F536"/>
    <mergeCell ref="G535:G536"/>
    <mergeCell ref="B537:B538"/>
    <mergeCell ref="C537:C538"/>
    <mergeCell ref="E537:E538"/>
    <mergeCell ref="F537:F538"/>
    <mergeCell ref="G537:G538"/>
    <mergeCell ref="G531:G532"/>
    <mergeCell ref="A533:A534"/>
    <mergeCell ref="B533:B534"/>
    <mergeCell ref="C533:C534"/>
    <mergeCell ref="E533:E534"/>
    <mergeCell ref="F533:F534"/>
    <mergeCell ref="G533:G534"/>
    <mergeCell ref="B529:B530"/>
    <mergeCell ref="C529:C530"/>
    <mergeCell ref="E529:E530"/>
    <mergeCell ref="F529:F530"/>
    <mergeCell ref="G529:G530"/>
    <mergeCell ref="A531:A532"/>
    <mergeCell ref="B531:B532"/>
    <mergeCell ref="C531:C532"/>
    <mergeCell ref="E531:E532"/>
    <mergeCell ref="F531:F532"/>
    <mergeCell ref="A513:A514"/>
    <mergeCell ref="B513:B514"/>
    <mergeCell ref="C513:C514"/>
    <mergeCell ref="E513:E514"/>
    <mergeCell ref="F513:F514"/>
    <mergeCell ref="G513:G514"/>
    <mergeCell ref="B525:B526"/>
    <mergeCell ref="C525:C526"/>
    <mergeCell ref="E525:E526"/>
    <mergeCell ref="F525:F526"/>
    <mergeCell ref="G525:G526"/>
    <mergeCell ref="B527:B528"/>
    <mergeCell ref="C527:C528"/>
    <mergeCell ref="E527:E528"/>
    <mergeCell ref="F527:F528"/>
    <mergeCell ref="G527:G528"/>
    <mergeCell ref="G521:G522"/>
    <mergeCell ref="A523:A524"/>
    <mergeCell ref="B523:B524"/>
    <mergeCell ref="C523:C524"/>
    <mergeCell ref="E523:E524"/>
    <mergeCell ref="F523:F524"/>
    <mergeCell ref="G523:G524"/>
    <mergeCell ref="B519:B520"/>
    <mergeCell ref="C519:C520"/>
    <mergeCell ref="E519:E520"/>
    <mergeCell ref="F519:F520"/>
    <mergeCell ref="G519:G520"/>
    <mergeCell ref="A521:A522"/>
    <mergeCell ref="B521:B522"/>
    <mergeCell ref="C521:C522"/>
    <mergeCell ref="E521:E522"/>
    <mergeCell ref="F521:F522"/>
    <mergeCell ref="A517:A518"/>
    <mergeCell ref="B517:B518"/>
    <mergeCell ref="C517:C518"/>
    <mergeCell ref="E517:E518"/>
    <mergeCell ref="F517:F518"/>
    <mergeCell ref="G517:G518"/>
    <mergeCell ref="B515:B516"/>
    <mergeCell ref="C515:C516"/>
    <mergeCell ref="E515:E516"/>
    <mergeCell ref="F515:F516"/>
    <mergeCell ref="G515:G516"/>
    <mergeCell ref="A511:A512"/>
    <mergeCell ref="B511:B512"/>
    <mergeCell ref="C511:C512"/>
    <mergeCell ref="E511:E512"/>
    <mergeCell ref="F511:F512"/>
    <mergeCell ref="G511:G512"/>
    <mergeCell ref="G507:G508"/>
    <mergeCell ref="A509:A510"/>
    <mergeCell ref="B509:B510"/>
    <mergeCell ref="C509:C510"/>
    <mergeCell ref="E509:E510"/>
    <mergeCell ref="F509:F510"/>
    <mergeCell ref="G509:G510"/>
    <mergeCell ref="B504:B505"/>
    <mergeCell ref="C504:C505"/>
    <mergeCell ref="E504:E505"/>
    <mergeCell ref="F504:F505"/>
    <mergeCell ref="G504:G505"/>
    <mergeCell ref="A507:A508"/>
    <mergeCell ref="B507:B508"/>
    <mergeCell ref="C507:C508"/>
    <mergeCell ref="E507:E508"/>
    <mergeCell ref="F507:F508"/>
    <mergeCell ref="A488:A489"/>
    <mergeCell ref="B488:B489"/>
    <mergeCell ref="C488:C489"/>
    <mergeCell ref="E488:E489"/>
    <mergeCell ref="F488:F489"/>
    <mergeCell ref="G488:G489"/>
    <mergeCell ref="A502:A503"/>
    <mergeCell ref="B502:B503"/>
    <mergeCell ref="C502:C503"/>
    <mergeCell ref="E502:E503"/>
    <mergeCell ref="F502:F503"/>
    <mergeCell ref="G502:G503"/>
    <mergeCell ref="A500:A501"/>
    <mergeCell ref="B500:B501"/>
    <mergeCell ref="C500:C501"/>
    <mergeCell ref="E500:E501"/>
    <mergeCell ref="F500:F501"/>
    <mergeCell ref="G500:G501"/>
    <mergeCell ref="A498:A499"/>
    <mergeCell ref="B498:B499"/>
    <mergeCell ref="C498:C499"/>
    <mergeCell ref="E498:E499"/>
    <mergeCell ref="F498:F499"/>
    <mergeCell ref="G498:G499"/>
    <mergeCell ref="A496:A497"/>
    <mergeCell ref="B496:B497"/>
    <mergeCell ref="C496:C497"/>
    <mergeCell ref="E496:E497"/>
    <mergeCell ref="F496:F497"/>
    <mergeCell ref="G496:G497"/>
    <mergeCell ref="A494:A495"/>
    <mergeCell ref="B494:B495"/>
    <mergeCell ref="C494:C495"/>
    <mergeCell ref="E494:E495"/>
    <mergeCell ref="F494:F495"/>
    <mergeCell ref="G494:G495"/>
    <mergeCell ref="A492:A493"/>
    <mergeCell ref="B492:B493"/>
    <mergeCell ref="C492:C493"/>
    <mergeCell ref="E492:E493"/>
    <mergeCell ref="F492:F493"/>
    <mergeCell ref="G492:G493"/>
    <mergeCell ref="A490:A491"/>
    <mergeCell ref="B490:B491"/>
    <mergeCell ref="C490:C491"/>
    <mergeCell ref="E490:E491"/>
    <mergeCell ref="F490:F491"/>
    <mergeCell ref="G490:G491"/>
    <mergeCell ref="A486:A487"/>
    <mergeCell ref="B486:B487"/>
    <mergeCell ref="C486:C487"/>
    <mergeCell ref="E486:E487"/>
    <mergeCell ref="F486:F487"/>
    <mergeCell ref="G486:G487"/>
    <mergeCell ref="G482:G483"/>
    <mergeCell ref="H482:I482"/>
    <mergeCell ref="H483:I483"/>
    <mergeCell ref="A484:A485"/>
    <mergeCell ref="B484:B485"/>
    <mergeCell ref="C484:C485"/>
    <mergeCell ref="E484:E485"/>
    <mergeCell ref="F484:F485"/>
    <mergeCell ref="G484:G485"/>
    <mergeCell ref="B481:C481"/>
    <mergeCell ref="A482:A483"/>
    <mergeCell ref="B482:B483"/>
    <mergeCell ref="C482:C483"/>
    <mergeCell ref="E482:E483"/>
    <mergeCell ref="F482:F483"/>
    <mergeCell ref="A479:A480"/>
    <mergeCell ref="B479:B480"/>
    <mergeCell ref="C479:C480"/>
    <mergeCell ref="E479:E480"/>
    <mergeCell ref="F479:F480"/>
    <mergeCell ref="G479:G480"/>
    <mergeCell ref="B475:B476"/>
    <mergeCell ref="C475:C476"/>
    <mergeCell ref="E475:E476"/>
    <mergeCell ref="F475:F476"/>
    <mergeCell ref="G475:G476"/>
    <mergeCell ref="B477:B478"/>
    <mergeCell ref="C477:C478"/>
    <mergeCell ref="E477:E478"/>
    <mergeCell ref="F477:F478"/>
    <mergeCell ref="G477:G478"/>
    <mergeCell ref="G470:G471"/>
    <mergeCell ref="B472:C472"/>
    <mergeCell ref="A473:A474"/>
    <mergeCell ref="B473:B474"/>
    <mergeCell ref="C473:C474"/>
    <mergeCell ref="E473:E474"/>
    <mergeCell ref="F473:F474"/>
    <mergeCell ref="G473:G474"/>
    <mergeCell ref="B469:C469"/>
    <mergeCell ref="A470:A471"/>
    <mergeCell ref="B470:B471"/>
    <mergeCell ref="C470:C471"/>
    <mergeCell ref="E470:E471"/>
    <mergeCell ref="F470:F471"/>
    <mergeCell ref="A467:A468"/>
    <mergeCell ref="B467:B468"/>
    <mergeCell ref="C467:C468"/>
    <mergeCell ref="E467:E468"/>
    <mergeCell ref="F467:F468"/>
    <mergeCell ref="G467:G468"/>
    <mergeCell ref="B464:B465"/>
    <mergeCell ref="C464:C465"/>
    <mergeCell ref="E464:E465"/>
    <mergeCell ref="F464:F465"/>
    <mergeCell ref="G464:G465"/>
    <mergeCell ref="B466:C466"/>
    <mergeCell ref="B460:B461"/>
    <mergeCell ref="C460:C461"/>
    <mergeCell ref="E460:E461"/>
    <mergeCell ref="F460:F461"/>
    <mergeCell ref="G460:G461"/>
    <mergeCell ref="B462:B463"/>
    <mergeCell ref="C462:C463"/>
    <mergeCell ref="E462:E463"/>
    <mergeCell ref="F462:F463"/>
    <mergeCell ref="G462:G463"/>
    <mergeCell ref="A458:A459"/>
    <mergeCell ref="B458:B459"/>
    <mergeCell ref="C458:C459"/>
    <mergeCell ref="E458:E459"/>
    <mergeCell ref="F458:F459"/>
    <mergeCell ref="G458:G459"/>
    <mergeCell ref="A456:A457"/>
    <mergeCell ref="B456:B457"/>
    <mergeCell ref="C456:C457"/>
    <mergeCell ref="E456:E457"/>
    <mergeCell ref="F456:F457"/>
    <mergeCell ref="G456:G457"/>
    <mergeCell ref="B454:B455"/>
    <mergeCell ref="C454:C455"/>
    <mergeCell ref="E454:E455"/>
    <mergeCell ref="F454:F455"/>
    <mergeCell ref="G454:G455"/>
    <mergeCell ref="G450:G451"/>
    <mergeCell ref="A452:A453"/>
    <mergeCell ref="B452:B453"/>
    <mergeCell ref="C452:C453"/>
    <mergeCell ref="E452:E453"/>
    <mergeCell ref="F452:F453"/>
    <mergeCell ref="G452:G453"/>
    <mergeCell ref="B448:B449"/>
    <mergeCell ref="C448:C449"/>
    <mergeCell ref="E448:E449"/>
    <mergeCell ref="F448:F449"/>
    <mergeCell ref="G448:G449"/>
    <mergeCell ref="A450:A451"/>
    <mergeCell ref="B450:B451"/>
    <mergeCell ref="C450:C451"/>
    <mergeCell ref="E450:E451"/>
    <mergeCell ref="F450:F451"/>
    <mergeCell ref="A446:A447"/>
    <mergeCell ref="B446:B447"/>
    <mergeCell ref="C446:C447"/>
    <mergeCell ref="E446:E447"/>
    <mergeCell ref="F446:F447"/>
    <mergeCell ref="G446:G447"/>
    <mergeCell ref="A444:A445"/>
    <mergeCell ref="B444:B445"/>
    <mergeCell ref="C444:C445"/>
    <mergeCell ref="E444:E445"/>
    <mergeCell ref="F444:F445"/>
    <mergeCell ref="G444:G445"/>
    <mergeCell ref="A440:A441"/>
    <mergeCell ref="B440:B441"/>
    <mergeCell ref="C440:C441"/>
    <mergeCell ref="E440:E441"/>
    <mergeCell ref="F440:F441"/>
    <mergeCell ref="G440:G441"/>
    <mergeCell ref="B442:B443"/>
    <mergeCell ref="C442:C443"/>
    <mergeCell ref="E442:E443"/>
    <mergeCell ref="F442:F443"/>
    <mergeCell ref="G442:G443"/>
    <mergeCell ref="A438:A439"/>
    <mergeCell ref="B438:B439"/>
    <mergeCell ref="C438:C439"/>
    <mergeCell ref="E438:E439"/>
    <mergeCell ref="F438:F439"/>
    <mergeCell ref="G438:G439"/>
    <mergeCell ref="A436:A437"/>
    <mergeCell ref="B436:B437"/>
    <mergeCell ref="C436:C437"/>
    <mergeCell ref="E436:E437"/>
    <mergeCell ref="F436:F437"/>
    <mergeCell ref="G436:G437"/>
    <mergeCell ref="A433:A434"/>
    <mergeCell ref="B433:B434"/>
    <mergeCell ref="E433:E434"/>
    <mergeCell ref="F433:F434"/>
    <mergeCell ref="G433:G434"/>
    <mergeCell ref="B435:C435"/>
    <mergeCell ref="A430:A431"/>
    <mergeCell ref="B430:B431"/>
    <mergeCell ref="C430:C431"/>
    <mergeCell ref="E430:E431"/>
    <mergeCell ref="F430:F431"/>
    <mergeCell ref="B432:C432"/>
    <mergeCell ref="A426:A427"/>
    <mergeCell ref="B426:B427"/>
    <mergeCell ref="C426:C427"/>
    <mergeCell ref="E426:E427"/>
    <mergeCell ref="F426:F427"/>
    <mergeCell ref="A428:A429"/>
    <mergeCell ref="B428:B429"/>
    <mergeCell ref="C428:C429"/>
    <mergeCell ref="E428:E429"/>
    <mergeCell ref="F428:F429"/>
    <mergeCell ref="G422:G423"/>
    <mergeCell ref="A424:A425"/>
    <mergeCell ref="B424:B425"/>
    <mergeCell ref="C424:C425"/>
    <mergeCell ref="E424:E425"/>
    <mergeCell ref="F424:F425"/>
    <mergeCell ref="G424:G425"/>
    <mergeCell ref="B420:B421"/>
    <mergeCell ref="C420:C421"/>
    <mergeCell ref="E420:E421"/>
    <mergeCell ref="F420:F421"/>
    <mergeCell ref="G420:G421"/>
    <mergeCell ref="A422:A423"/>
    <mergeCell ref="B422:B423"/>
    <mergeCell ref="C422:C423"/>
    <mergeCell ref="E422:E423"/>
    <mergeCell ref="F422:F423"/>
    <mergeCell ref="A418:A419"/>
    <mergeCell ref="B418:B419"/>
    <mergeCell ref="C418:C419"/>
    <mergeCell ref="E418:E419"/>
    <mergeCell ref="F418:F419"/>
    <mergeCell ref="G418:G419"/>
    <mergeCell ref="A416:A417"/>
    <mergeCell ref="B416:B417"/>
    <mergeCell ref="C416:C417"/>
    <mergeCell ref="E416:E417"/>
    <mergeCell ref="F416:F417"/>
    <mergeCell ref="G416:G417"/>
    <mergeCell ref="A414:A415"/>
    <mergeCell ref="B414:B415"/>
    <mergeCell ref="C414:C415"/>
    <mergeCell ref="E414:E415"/>
    <mergeCell ref="F414:F415"/>
    <mergeCell ref="G414:G415"/>
    <mergeCell ref="A412:A413"/>
    <mergeCell ref="B412:B413"/>
    <mergeCell ref="C412:C413"/>
    <mergeCell ref="E412:E413"/>
    <mergeCell ref="F412:F413"/>
    <mergeCell ref="G412:G413"/>
    <mergeCell ref="A410:A411"/>
    <mergeCell ref="B410:B411"/>
    <mergeCell ref="C410:C411"/>
    <mergeCell ref="E410:E411"/>
    <mergeCell ref="F410:F411"/>
    <mergeCell ref="G410:G411"/>
    <mergeCell ref="A408:A409"/>
    <mergeCell ref="B408:B409"/>
    <mergeCell ref="C408:C409"/>
    <mergeCell ref="E408:E409"/>
    <mergeCell ref="F408:F409"/>
    <mergeCell ref="G408:G409"/>
    <mergeCell ref="A406:A407"/>
    <mergeCell ref="B406:B407"/>
    <mergeCell ref="C406:C407"/>
    <mergeCell ref="E406:E407"/>
    <mergeCell ref="F406:F407"/>
    <mergeCell ref="G406:G407"/>
    <mergeCell ref="A404:A405"/>
    <mergeCell ref="B404:B405"/>
    <mergeCell ref="C404:C405"/>
    <mergeCell ref="E404:E405"/>
    <mergeCell ref="F404:F405"/>
    <mergeCell ref="G404:G405"/>
    <mergeCell ref="A402:A403"/>
    <mergeCell ref="B402:B403"/>
    <mergeCell ref="C402:C403"/>
    <mergeCell ref="E402:E403"/>
    <mergeCell ref="F402:F403"/>
    <mergeCell ref="G402:G403"/>
    <mergeCell ref="A400:A401"/>
    <mergeCell ref="B400:B401"/>
    <mergeCell ref="C400:C401"/>
    <mergeCell ref="E400:E401"/>
    <mergeCell ref="F400:F401"/>
    <mergeCell ref="G400:G401"/>
    <mergeCell ref="A398:A399"/>
    <mergeCell ref="B398:B399"/>
    <mergeCell ref="C398:C399"/>
    <mergeCell ref="E398:E399"/>
    <mergeCell ref="F398:F399"/>
    <mergeCell ref="G398:G399"/>
    <mergeCell ref="A396:A397"/>
    <mergeCell ref="B396:B397"/>
    <mergeCell ref="C396:C397"/>
    <mergeCell ref="E396:E397"/>
    <mergeCell ref="F396:F397"/>
    <mergeCell ref="G396:G397"/>
    <mergeCell ref="A394:A395"/>
    <mergeCell ref="B394:B395"/>
    <mergeCell ref="C394:C395"/>
    <mergeCell ref="E394:E395"/>
    <mergeCell ref="F394:F395"/>
    <mergeCell ref="G394:G395"/>
    <mergeCell ref="A392:A393"/>
    <mergeCell ref="B392:B393"/>
    <mergeCell ref="C392:C393"/>
    <mergeCell ref="E392:E393"/>
    <mergeCell ref="F392:F393"/>
    <mergeCell ref="G392:G393"/>
    <mergeCell ref="A390:A391"/>
    <mergeCell ref="B390:B391"/>
    <mergeCell ref="C390:C391"/>
    <mergeCell ref="E390:E391"/>
    <mergeCell ref="F390:F391"/>
    <mergeCell ref="G390:G391"/>
    <mergeCell ref="A388:A389"/>
    <mergeCell ref="B388:B389"/>
    <mergeCell ref="C388:C389"/>
    <mergeCell ref="E388:E389"/>
    <mergeCell ref="F388:F389"/>
    <mergeCell ref="G388:G389"/>
    <mergeCell ref="A386:A387"/>
    <mergeCell ref="B386:B387"/>
    <mergeCell ref="C386:C387"/>
    <mergeCell ref="E386:E387"/>
    <mergeCell ref="F386:F387"/>
    <mergeCell ref="G386:G387"/>
    <mergeCell ref="A384:A385"/>
    <mergeCell ref="B384:B385"/>
    <mergeCell ref="C384:C385"/>
    <mergeCell ref="E384:E385"/>
    <mergeCell ref="F384:F385"/>
    <mergeCell ref="G384:G385"/>
    <mergeCell ref="G380:G381"/>
    <mergeCell ref="A382:A383"/>
    <mergeCell ref="B382:B383"/>
    <mergeCell ref="C382:C383"/>
    <mergeCell ref="E382:E383"/>
    <mergeCell ref="F382:F383"/>
    <mergeCell ref="G382:G383"/>
    <mergeCell ref="B379:C379"/>
    <mergeCell ref="A380:A381"/>
    <mergeCell ref="B380:B381"/>
    <mergeCell ref="C380:C381"/>
    <mergeCell ref="E380:E381"/>
    <mergeCell ref="F380:F381"/>
    <mergeCell ref="B376:C376"/>
    <mergeCell ref="A377:A378"/>
    <mergeCell ref="B377:B378"/>
    <mergeCell ref="E377:E378"/>
    <mergeCell ref="F377:F378"/>
    <mergeCell ref="G377:G378"/>
    <mergeCell ref="A374:A375"/>
    <mergeCell ref="B374:B375"/>
    <mergeCell ref="C374:C375"/>
    <mergeCell ref="E374:E375"/>
    <mergeCell ref="F374:F375"/>
    <mergeCell ref="G374:G375"/>
    <mergeCell ref="B370:B371"/>
    <mergeCell ref="C370:C371"/>
    <mergeCell ref="E370:E371"/>
    <mergeCell ref="F370:F371"/>
    <mergeCell ref="G370:G371"/>
    <mergeCell ref="B372:B373"/>
    <mergeCell ref="C372:C373"/>
    <mergeCell ref="E372:E373"/>
    <mergeCell ref="F372:F373"/>
    <mergeCell ref="G372:G373"/>
    <mergeCell ref="B366:B367"/>
    <mergeCell ref="C366:C367"/>
    <mergeCell ref="E366:E367"/>
    <mergeCell ref="F366:F367"/>
    <mergeCell ref="G366:G367"/>
    <mergeCell ref="B368:B369"/>
    <mergeCell ref="C368:C369"/>
    <mergeCell ref="E368:E369"/>
    <mergeCell ref="F368:F369"/>
    <mergeCell ref="G368:G369"/>
    <mergeCell ref="G362:G363"/>
    <mergeCell ref="B364:B365"/>
    <mergeCell ref="C364:C365"/>
    <mergeCell ref="E364:E365"/>
    <mergeCell ref="F364:F365"/>
    <mergeCell ref="G364:G365"/>
    <mergeCell ref="B360:B361"/>
    <mergeCell ref="C360:C361"/>
    <mergeCell ref="E360:E361"/>
    <mergeCell ref="F360:F361"/>
    <mergeCell ref="G360:G361"/>
    <mergeCell ref="A362:A363"/>
    <mergeCell ref="B362:B363"/>
    <mergeCell ref="C362:C363"/>
    <mergeCell ref="E362:E363"/>
    <mergeCell ref="F362:F363"/>
    <mergeCell ref="B356:B357"/>
    <mergeCell ref="C356:C357"/>
    <mergeCell ref="E356:E357"/>
    <mergeCell ref="F356:F357"/>
    <mergeCell ref="G356:G357"/>
    <mergeCell ref="B358:B359"/>
    <mergeCell ref="C358:C359"/>
    <mergeCell ref="E358:E359"/>
    <mergeCell ref="F358:F359"/>
    <mergeCell ref="G358:G359"/>
    <mergeCell ref="B352:B353"/>
    <mergeCell ref="C352:C353"/>
    <mergeCell ref="E352:E353"/>
    <mergeCell ref="F352:F353"/>
    <mergeCell ref="G352:G353"/>
    <mergeCell ref="B354:B355"/>
    <mergeCell ref="C354:C355"/>
    <mergeCell ref="E354:E355"/>
    <mergeCell ref="F354:F355"/>
    <mergeCell ref="G354:G355"/>
    <mergeCell ref="A350:A351"/>
    <mergeCell ref="B350:B351"/>
    <mergeCell ref="C350:C351"/>
    <mergeCell ref="E350:E351"/>
    <mergeCell ref="F350:F351"/>
    <mergeCell ref="G350:G351"/>
    <mergeCell ref="G346:G347"/>
    <mergeCell ref="B348:B349"/>
    <mergeCell ref="C348:C349"/>
    <mergeCell ref="E348:E349"/>
    <mergeCell ref="F348:F349"/>
    <mergeCell ref="G348:G349"/>
    <mergeCell ref="B344:B345"/>
    <mergeCell ref="C344:C345"/>
    <mergeCell ref="E344:E345"/>
    <mergeCell ref="F344:F345"/>
    <mergeCell ref="G344:G345"/>
    <mergeCell ref="A346:A347"/>
    <mergeCell ref="B346:B347"/>
    <mergeCell ref="C346:C347"/>
    <mergeCell ref="E346:E347"/>
    <mergeCell ref="F346:F347"/>
    <mergeCell ref="B340:B341"/>
    <mergeCell ref="C340:C341"/>
    <mergeCell ref="E340:E341"/>
    <mergeCell ref="F340:F341"/>
    <mergeCell ref="G340:G341"/>
    <mergeCell ref="B342:B343"/>
    <mergeCell ref="C342:C343"/>
    <mergeCell ref="E342:E343"/>
    <mergeCell ref="F342:F343"/>
    <mergeCell ref="G342:G343"/>
    <mergeCell ref="B336:B337"/>
    <mergeCell ref="C336:C337"/>
    <mergeCell ref="E336:E337"/>
    <mergeCell ref="F336:F337"/>
    <mergeCell ref="G336:G337"/>
    <mergeCell ref="B338:B339"/>
    <mergeCell ref="C338:C339"/>
    <mergeCell ref="E338:E339"/>
    <mergeCell ref="F338:F339"/>
    <mergeCell ref="G338:G339"/>
    <mergeCell ref="A326:A327"/>
    <mergeCell ref="B326:B327"/>
    <mergeCell ref="C326:C327"/>
    <mergeCell ref="E326:E327"/>
    <mergeCell ref="F326:F327"/>
    <mergeCell ref="G326:G327"/>
    <mergeCell ref="A324:A325"/>
    <mergeCell ref="B324:B325"/>
    <mergeCell ref="C324:C325"/>
    <mergeCell ref="E324:E325"/>
    <mergeCell ref="F324:F325"/>
    <mergeCell ref="G324:G325"/>
    <mergeCell ref="G332:G333"/>
    <mergeCell ref="B334:B335"/>
    <mergeCell ref="C334:C335"/>
    <mergeCell ref="E334:E335"/>
    <mergeCell ref="F334:F335"/>
    <mergeCell ref="G334:G335"/>
    <mergeCell ref="B331:C331"/>
    <mergeCell ref="A332:A333"/>
    <mergeCell ref="B332:B333"/>
    <mergeCell ref="C332:C333"/>
    <mergeCell ref="E332:E333"/>
    <mergeCell ref="F332:F333"/>
    <mergeCell ref="B328:C328"/>
    <mergeCell ref="A329:A330"/>
    <mergeCell ref="B329:B330"/>
    <mergeCell ref="E329:E330"/>
    <mergeCell ref="F329:F330"/>
    <mergeCell ref="G329:G330"/>
    <mergeCell ref="A313:A314"/>
    <mergeCell ref="B313:B314"/>
    <mergeCell ref="C313:C314"/>
    <mergeCell ref="E313:E314"/>
    <mergeCell ref="F313:F314"/>
    <mergeCell ref="G313:G314"/>
    <mergeCell ref="A311:A312"/>
    <mergeCell ref="B311:B312"/>
    <mergeCell ref="C311:C312"/>
    <mergeCell ref="E311:E312"/>
    <mergeCell ref="F311:F312"/>
    <mergeCell ref="G311:G312"/>
    <mergeCell ref="A321:A322"/>
    <mergeCell ref="B321:B322"/>
    <mergeCell ref="C321:C322"/>
    <mergeCell ref="E321:E322"/>
    <mergeCell ref="F321:F322"/>
    <mergeCell ref="G321:G322"/>
    <mergeCell ref="G316:G317"/>
    <mergeCell ref="A318:A319"/>
    <mergeCell ref="B318:B319"/>
    <mergeCell ref="C318:C319"/>
    <mergeCell ref="E318:E319"/>
    <mergeCell ref="F318:F319"/>
    <mergeCell ref="G318:G319"/>
    <mergeCell ref="B315:C315"/>
    <mergeCell ref="A316:A317"/>
    <mergeCell ref="B316:B317"/>
    <mergeCell ref="C316:C317"/>
    <mergeCell ref="E316:E317"/>
    <mergeCell ref="F316:F317"/>
    <mergeCell ref="A309:A310"/>
    <mergeCell ref="B309:B310"/>
    <mergeCell ref="C309:C310"/>
    <mergeCell ref="E309:E310"/>
    <mergeCell ref="F309:F310"/>
    <mergeCell ref="G309:G310"/>
    <mergeCell ref="B306:B307"/>
    <mergeCell ref="C306:C307"/>
    <mergeCell ref="E306:E307"/>
    <mergeCell ref="F306:F307"/>
    <mergeCell ref="G306:G307"/>
    <mergeCell ref="B308:C308"/>
    <mergeCell ref="G301:G302"/>
    <mergeCell ref="B303:C303"/>
    <mergeCell ref="A304:A305"/>
    <mergeCell ref="B304:B305"/>
    <mergeCell ref="C304:C305"/>
    <mergeCell ref="E304:E305"/>
    <mergeCell ref="F304:F305"/>
    <mergeCell ref="G304:G305"/>
    <mergeCell ref="B299:B300"/>
    <mergeCell ref="C299:C300"/>
    <mergeCell ref="E299:E300"/>
    <mergeCell ref="F299:F300"/>
    <mergeCell ref="G299:G300"/>
    <mergeCell ref="A301:A302"/>
    <mergeCell ref="B301:B302"/>
    <mergeCell ref="C301:C302"/>
    <mergeCell ref="E301:E302"/>
    <mergeCell ref="F301:F302"/>
    <mergeCell ref="A297:A298"/>
    <mergeCell ref="B297:B298"/>
    <mergeCell ref="C297:C298"/>
    <mergeCell ref="E297:E298"/>
    <mergeCell ref="F297:F298"/>
    <mergeCell ref="G297:G298"/>
    <mergeCell ref="A295:A296"/>
    <mergeCell ref="B295:B296"/>
    <mergeCell ref="C295:C296"/>
    <mergeCell ref="E295:E296"/>
    <mergeCell ref="F295:F296"/>
    <mergeCell ref="G295:G296"/>
    <mergeCell ref="F281:F282"/>
    <mergeCell ref="G281:G282"/>
    <mergeCell ref="B291:B292"/>
    <mergeCell ref="C291:C292"/>
    <mergeCell ref="E291:E292"/>
    <mergeCell ref="F291:F292"/>
    <mergeCell ref="G291:G292"/>
    <mergeCell ref="B293:B294"/>
    <mergeCell ref="C293:C294"/>
    <mergeCell ref="E293:E294"/>
    <mergeCell ref="F293:F294"/>
    <mergeCell ref="G293:G294"/>
    <mergeCell ref="G287:G288"/>
    <mergeCell ref="A289:A290"/>
    <mergeCell ref="B289:B290"/>
    <mergeCell ref="C289:C290"/>
    <mergeCell ref="E289:E290"/>
    <mergeCell ref="F289:F290"/>
    <mergeCell ref="G289:G290"/>
    <mergeCell ref="B279:B280"/>
    <mergeCell ref="C279:C280"/>
    <mergeCell ref="E279:E280"/>
    <mergeCell ref="F279:F280"/>
    <mergeCell ref="G279:G280"/>
    <mergeCell ref="B273:B274"/>
    <mergeCell ref="C273:C274"/>
    <mergeCell ref="E273:E274"/>
    <mergeCell ref="F273:F274"/>
    <mergeCell ref="G273:G274"/>
    <mergeCell ref="B275:B276"/>
    <mergeCell ref="C275:C276"/>
    <mergeCell ref="E275:E276"/>
    <mergeCell ref="F275:F276"/>
    <mergeCell ref="G275:G276"/>
    <mergeCell ref="B286:C286"/>
    <mergeCell ref="A287:A288"/>
    <mergeCell ref="B287:B288"/>
    <mergeCell ref="C287:C288"/>
    <mergeCell ref="E287:E288"/>
    <mergeCell ref="F287:F288"/>
    <mergeCell ref="B283:C283"/>
    <mergeCell ref="A284:A285"/>
    <mergeCell ref="B284:B285"/>
    <mergeCell ref="C284:C285"/>
    <mergeCell ref="E284:E285"/>
    <mergeCell ref="F284:F285"/>
    <mergeCell ref="G284:G285"/>
    <mergeCell ref="A281:A282"/>
    <mergeCell ref="B281:B282"/>
    <mergeCell ref="C281:C282"/>
    <mergeCell ref="E281:E282"/>
    <mergeCell ref="B271:B272"/>
    <mergeCell ref="C271:C272"/>
    <mergeCell ref="E271:E272"/>
    <mergeCell ref="F271:F272"/>
    <mergeCell ref="G271:G272"/>
    <mergeCell ref="B265:B266"/>
    <mergeCell ref="C265:C266"/>
    <mergeCell ref="E265:E266"/>
    <mergeCell ref="F265:F266"/>
    <mergeCell ref="G265:G266"/>
    <mergeCell ref="B267:B268"/>
    <mergeCell ref="C267:C268"/>
    <mergeCell ref="E267:E268"/>
    <mergeCell ref="F267:F268"/>
    <mergeCell ref="G267:G268"/>
    <mergeCell ref="B277:B278"/>
    <mergeCell ref="C277:C278"/>
    <mergeCell ref="E277:E278"/>
    <mergeCell ref="F277:F278"/>
    <mergeCell ref="G277:G278"/>
    <mergeCell ref="G261:G262"/>
    <mergeCell ref="B263:B264"/>
    <mergeCell ref="C263:C264"/>
    <mergeCell ref="E263:E264"/>
    <mergeCell ref="F263:F264"/>
    <mergeCell ref="G263:G264"/>
    <mergeCell ref="B260:C260"/>
    <mergeCell ref="A261:A262"/>
    <mergeCell ref="B261:B262"/>
    <mergeCell ref="C261:C262"/>
    <mergeCell ref="E261:E262"/>
    <mergeCell ref="F261:F262"/>
    <mergeCell ref="B269:B270"/>
    <mergeCell ref="C269:C270"/>
    <mergeCell ref="E269:E270"/>
    <mergeCell ref="F269:F270"/>
    <mergeCell ref="G269:G270"/>
    <mergeCell ref="A254:A255"/>
    <mergeCell ref="B254:B255"/>
    <mergeCell ref="C254:C255"/>
    <mergeCell ref="E254:E255"/>
    <mergeCell ref="F254:F255"/>
    <mergeCell ref="G254:G255"/>
    <mergeCell ref="A258:A259"/>
    <mergeCell ref="B258:B259"/>
    <mergeCell ref="C258:C259"/>
    <mergeCell ref="E258:E259"/>
    <mergeCell ref="F258:F259"/>
    <mergeCell ref="G258:G259"/>
    <mergeCell ref="A256:A257"/>
    <mergeCell ref="B256:B257"/>
    <mergeCell ref="C256:C257"/>
    <mergeCell ref="E256:E257"/>
    <mergeCell ref="F256:F257"/>
    <mergeCell ref="G256:G257"/>
    <mergeCell ref="A252:A253"/>
    <mergeCell ref="B252:B253"/>
    <mergeCell ref="C252:C253"/>
    <mergeCell ref="E252:E253"/>
    <mergeCell ref="F252:F253"/>
    <mergeCell ref="G252:G253"/>
    <mergeCell ref="G248:G249"/>
    <mergeCell ref="A250:A251"/>
    <mergeCell ref="B250:B251"/>
    <mergeCell ref="C250:C251"/>
    <mergeCell ref="E250:E251"/>
    <mergeCell ref="F250:F251"/>
    <mergeCell ref="G250:G251"/>
    <mergeCell ref="B246:B247"/>
    <mergeCell ref="C246:C247"/>
    <mergeCell ref="E246:E247"/>
    <mergeCell ref="F246:F247"/>
    <mergeCell ref="G246:G247"/>
    <mergeCell ref="A248:A249"/>
    <mergeCell ref="B248:B249"/>
    <mergeCell ref="C248:C249"/>
    <mergeCell ref="E248:E249"/>
    <mergeCell ref="F248:F249"/>
    <mergeCell ref="A244:A245"/>
    <mergeCell ref="B244:B245"/>
    <mergeCell ref="C244:C245"/>
    <mergeCell ref="E244:E245"/>
    <mergeCell ref="F244:F245"/>
    <mergeCell ref="G244:G245"/>
    <mergeCell ref="A242:A243"/>
    <mergeCell ref="B242:B243"/>
    <mergeCell ref="C242:C243"/>
    <mergeCell ref="E242:E243"/>
    <mergeCell ref="F242:F243"/>
    <mergeCell ref="G242:G243"/>
    <mergeCell ref="A240:A241"/>
    <mergeCell ref="B240:B241"/>
    <mergeCell ref="C240:C241"/>
    <mergeCell ref="E240:E241"/>
    <mergeCell ref="F240:F241"/>
    <mergeCell ref="G240:G241"/>
    <mergeCell ref="A238:A239"/>
    <mergeCell ref="B238:B239"/>
    <mergeCell ref="C238:C239"/>
    <mergeCell ref="E238:E239"/>
    <mergeCell ref="F238:F239"/>
    <mergeCell ref="G238:G239"/>
    <mergeCell ref="B234:B235"/>
    <mergeCell ref="C234:C235"/>
    <mergeCell ref="E234:E235"/>
    <mergeCell ref="F234:F235"/>
    <mergeCell ref="G234:G235"/>
    <mergeCell ref="B236:B237"/>
    <mergeCell ref="C236:C237"/>
    <mergeCell ref="E236:E237"/>
    <mergeCell ref="F236:F237"/>
    <mergeCell ref="G236:G237"/>
    <mergeCell ref="A232:A233"/>
    <mergeCell ref="B232:B233"/>
    <mergeCell ref="C232:C233"/>
    <mergeCell ref="E232:E233"/>
    <mergeCell ref="F232:F233"/>
    <mergeCell ref="G232:G233"/>
    <mergeCell ref="A224:A225"/>
    <mergeCell ref="B224:B225"/>
    <mergeCell ref="C224:C225"/>
    <mergeCell ref="E224:E225"/>
    <mergeCell ref="F224:F225"/>
    <mergeCell ref="G224:G225"/>
    <mergeCell ref="B222:B223"/>
    <mergeCell ref="C222:C223"/>
    <mergeCell ref="E222:E223"/>
    <mergeCell ref="F222:F223"/>
    <mergeCell ref="G222:G223"/>
    <mergeCell ref="G228:G229"/>
    <mergeCell ref="A230:A231"/>
    <mergeCell ref="B230:B231"/>
    <mergeCell ref="C230:C231"/>
    <mergeCell ref="E230:E231"/>
    <mergeCell ref="F230:F231"/>
    <mergeCell ref="G230:G231"/>
    <mergeCell ref="B226:B227"/>
    <mergeCell ref="C226:C227"/>
    <mergeCell ref="E226:E227"/>
    <mergeCell ref="F226:F227"/>
    <mergeCell ref="G226:G227"/>
    <mergeCell ref="A228:A229"/>
    <mergeCell ref="B228:B229"/>
    <mergeCell ref="C228:C229"/>
    <mergeCell ref="E228:E229"/>
    <mergeCell ref="F228:F229"/>
    <mergeCell ref="F210:F211"/>
    <mergeCell ref="G210:G211"/>
    <mergeCell ref="A208:A209"/>
    <mergeCell ref="B208:B209"/>
    <mergeCell ref="C208:C209"/>
    <mergeCell ref="E208:E209"/>
    <mergeCell ref="F208:F209"/>
    <mergeCell ref="G208:G209"/>
    <mergeCell ref="B220:B221"/>
    <mergeCell ref="C220:C221"/>
    <mergeCell ref="E220:E221"/>
    <mergeCell ref="F220:F221"/>
    <mergeCell ref="G220:G221"/>
    <mergeCell ref="A218:A219"/>
    <mergeCell ref="B218:B219"/>
    <mergeCell ref="C218:C219"/>
    <mergeCell ref="E218:E219"/>
    <mergeCell ref="F218:F219"/>
    <mergeCell ref="G218:G219"/>
    <mergeCell ref="A216:A217"/>
    <mergeCell ref="B216:B217"/>
    <mergeCell ref="C216:C217"/>
    <mergeCell ref="E216:E217"/>
    <mergeCell ref="F216:F217"/>
    <mergeCell ref="G216:G217"/>
    <mergeCell ref="B204:B205"/>
    <mergeCell ref="C204:C205"/>
    <mergeCell ref="E204:E205"/>
    <mergeCell ref="F204:F205"/>
    <mergeCell ref="G204:G205"/>
    <mergeCell ref="B206:B207"/>
    <mergeCell ref="C206:C207"/>
    <mergeCell ref="E206:E207"/>
    <mergeCell ref="F206:F207"/>
    <mergeCell ref="G206:G207"/>
    <mergeCell ref="A202:A203"/>
    <mergeCell ref="B202:B203"/>
    <mergeCell ref="C202:C203"/>
    <mergeCell ref="E202:E203"/>
    <mergeCell ref="F202:F203"/>
    <mergeCell ref="G202:G203"/>
    <mergeCell ref="A214:A215"/>
    <mergeCell ref="B214:B215"/>
    <mergeCell ref="C214:C215"/>
    <mergeCell ref="E214:E215"/>
    <mergeCell ref="F214:F215"/>
    <mergeCell ref="G214:G215"/>
    <mergeCell ref="A212:A213"/>
    <mergeCell ref="B212:B213"/>
    <mergeCell ref="C212:C213"/>
    <mergeCell ref="E212:E213"/>
    <mergeCell ref="F212:F213"/>
    <mergeCell ref="G212:G213"/>
    <mergeCell ref="A210:A211"/>
    <mergeCell ref="B210:B211"/>
    <mergeCell ref="C210:C211"/>
    <mergeCell ref="E210:E211"/>
    <mergeCell ref="A200:A201"/>
    <mergeCell ref="B200:B201"/>
    <mergeCell ref="C200:C201"/>
    <mergeCell ref="E200:E201"/>
    <mergeCell ref="F200:F201"/>
    <mergeCell ref="G200:G201"/>
    <mergeCell ref="A198:A199"/>
    <mergeCell ref="B198:B199"/>
    <mergeCell ref="C198:C199"/>
    <mergeCell ref="E198:E199"/>
    <mergeCell ref="F198:F199"/>
    <mergeCell ref="G198:G199"/>
    <mergeCell ref="G194:G195"/>
    <mergeCell ref="B196:B197"/>
    <mergeCell ref="C196:C197"/>
    <mergeCell ref="E196:E197"/>
    <mergeCell ref="F196:F197"/>
    <mergeCell ref="G196:G197"/>
    <mergeCell ref="B190:B191"/>
    <mergeCell ref="C190:C191"/>
    <mergeCell ref="E190:E191"/>
    <mergeCell ref="F190:F191"/>
    <mergeCell ref="G190:G191"/>
    <mergeCell ref="A194:A195"/>
    <mergeCell ref="B194:B195"/>
    <mergeCell ref="C194:C195"/>
    <mergeCell ref="E194:E195"/>
    <mergeCell ref="F194:F195"/>
    <mergeCell ref="B186:B187"/>
    <mergeCell ref="C186:C187"/>
    <mergeCell ref="E186:E187"/>
    <mergeCell ref="F186:F187"/>
    <mergeCell ref="G186:G187"/>
    <mergeCell ref="B188:B189"/>
    <mergeCell ref="C188:C189"/>
    <mergeCell ref="E188:E189"/>
    <mergeCell ref="F188:F189"/>
    <mergeCell ref="G188:G189"/>
    <mergeCell ref="B192:B193"/>
    <mergeCell ref="C192:C193"/>
    <mergeCell ref="E192:E193"/>
    <mergeCell ref="F192:F193"/>
    <mergeCell ref="G192:G193"/>
    <mergeCell ref="A184:A185"/>
    <mergeCell ref="B184:B185"/>
    <mergeCell ref="C184:C185"/>
    <mergeCell ref="E184:E185"/>
    <mergeCell ref="F184:F185"/>
    <mergeCell ref="G184:G185"/>
    <mergeCell ref="A182:A183"/>
    <mergeCell ref="B182:B183"/>
    <mergeCell ref="C182:C183"/>
    <mergeCell ref="E182:E183"/>
    <mergeCell ref="F182:F183"/>
    <mergeCell ref="G182:G183"/>
    <mergeCell ref="B178:B179"/>
    <mergeCell ref="C178:C179"/>
    <mergeCell ref="E178:E179"/>
    <mergeCell ref="F178:F179"/>
    <mergeCell ref="G178:G179"/>
    <mergeCell ref="B180:B181"/>
    <mergeCell ref="C180:C181"/>
    <mergeCell ref="E180:E181"/>
    <mergeCell ref="F180:F181"/>
    <mergeCell ref="G180:G181"/>
    <mergeCell ref="A176:A177"/>
    <mergeCell ref="B176:B177"/>
    <mergeCell ref="C176:C177"/>
    <mergeCell ref="E176:E177"/>
    <mergeCell ref="F176:F177"/>
    <mergeCell ref="G176:G177"/>
    <mergeCell ref="B172:B173"/>
    <mergeCell ref="C172:C173"/>
    <mergeCell ref="E172:E173"/>
    <mergeCell ref="F172:F173"/>
    <mergeCell ref="G172:G173"/>
    <mergeCell ref="B174:B175"/>
    <mergeCell ref="C174:C175"/>
    <mergeCell ref="E174:E175"/>
    <mergeCell ref="F174:F175"/>
    <mergeCell ref="G174:G175"/>
    <mergeCell ref="B168:B169"/>
    <mergeCell ref="C168:C169"/>
    <mergeCell ref="E168:E169"/>
    <mergeCell ref="F168:F169"/>
    <mergeCell ref="G168:G169"/>
    <mergeCell ref="B170:B171"/>
    <mergeCell ref="C170:C171"/>
    <mergeCell ref="E170:E171"/>
    <mergeCell ref="F170:F171"/>
    <mergeCell ref="G170:G171"/>
    <mergeCell ref="A166:A167"/>
    <mergeCell ref="B166:B167"/>
    <mergeCell ref="C166:C167"/>
    <mergeCell ref="E166:E167"/>
    <mergeCell ref="F166:F167"/>
    <mergeCell ref="G166:G167"/>
    <mergeCell ref="G161:G162"/>
    <mergeCell ref="B163:C163"/>
    <mergeCell ref="A164:A165"/>
    <mergeCell ref="B164:B165"/>
    <mergeCell ref="C164:C165"/>
    <mergeCell ref="E164:E165"/>
    <mergeCell ref="F164:F165"/>
    <mergeCell ref="G164:G165"/>
    <mergeCell ref="B159:B160"/>
    <mergeCell ref="C159:C160"/>
    <mergeCell ref="E159:E160"/>
    <mergeCell ref="F159:F160"/>
    <mergeCell ref="G159:G160"/>
    <mergeCell ref="A161:A162"/>
    <mergeCell ref="B161:B162"/>
    <mergeCell ref="C161:C162"/>
    <mergeCell ref="E161:E162"/>
    <mergeCell ref="F161:F162"/>
    <mergeCell ref="B155:B156"/>
    <mergeCell ref="E155:E156"/>
    <mergeCell ref="F155:F156"/>
    <mergeCell ref="G155:G156"/>
    <mergeCell ref="A157:A158"/>
    <mergeCell ref="B157:B158"/>
    <mergeCell ref="C157:C158"/>
    <mergeCell ref="E157:E158"/>
    <mergeCell ref="F157:F158"/>
    <mergeCell ref="G157:G158"/>
    <mergeCell ref="A151:A152"/>
    <mergeCell ref="B151:B152"/>
    <mergeCell ref="E151:E152"/>
    <mergeCell ref="F151:F152"/>
    <mergeCell ref="G151:G152"/>
    <mergeCell ref="B153:B154"/>
    <mergeCell ref="E153:E154"/>
    <mergeCell ref="F153:F154"/>
    <mergeCell ref="G153:G154"/>
    <mergeCell ref="A149:A150"/>
    <mergeCell ref="B149:B150"/>
    <mergeCell ref="C149:C150"/>
    <mergeCell ref="E149:E150"/>
    <mergeCell ref="F149:F150"/>
    <mergeCell ref="G149:G150"/>
    <mergeCell ref="A147:A148"/>
    <mergeCell ref="B147:B148"/>
    <mergeCell ref="C147:C148"/>
    <mergeCell ref="E147:E148"/>
    <mergeCell ref="F147:F148"/>
    <mergeCell ref="G147:G148"/>
    <mergeCell ref="G143:G144"/>
    <mergeCell ref="B145:B146"/>
    <mergeCell ref="C145:C146"/>
    <mergeCell ref="E145:E146"/>
    <mergeCell ref="F145:F146"/>
    <mergeCell ref="G145:G146"/>
    <mergeCell ref="B141:B142"/>
    <mergeCell ref="C141:C142"/>
    <mergeCell ref="E141:E142"/>
    <mergeCell ref="F141:F142"/>
    <mergeCell ref="G141:G142"/>
    <mergeCell ref="A143:A144"/>
    <mergeCell ref="B143:B144"/>
    <mergeCell ref="C143:C144"/>
    <mergeCell ref="E143:E144"/>
    <mergeCell ref="F143:F144"/>
    <mergeCell ref="A139:A140"/>
    <mergeCell ref="B139:B140"/>
    <mergeCell ref="C139:C140"/>
    <mergeCell ref="E139:E140"/>
    <mergeCell ref="F139:F140"/>
    <mergeCell ref="G139:G140"/>
    <mergeCell ref="A135:A136"/>
    <mergeCell ref="B135:B136"/>
    <mergeCell ref="E135:E136"/>
    <mergeCell ref="F135:F136"/>
    <mergeCell ref="G135:G136"/>
    <mergeCell ref="A137:A138"/>
    <mergeCell ref="B137:B138"/>
    <mergeCell ref="E137:E138"/>
    <mergeCell ref="F137:F138"/>
    <mergeCell ref="G137:G138"/>
    <mergeCell ref="B131:B132"/>
    <mergeCell ref="E131:E132"/>
    <mergeCell ref="F131:F132"/>
    <mergeCell ref="G131:G132"/>
    <mergeCell ref="B133:B134"/>
    <mergeCell ref="E133:E134"/>
    <mergeCell ref="F133:F134"/>
    <mergeCell ref="G133:G134"/>
    <mergeCell ref="B127:B128"/>
    <mergeCell ref="C127:C128"/>
    <mergeCell ref="E127:E128"/>
    <mergeCell ref="F127:F128"/>
    <mergeCell ref="G127:G128"/>
    <mergeCell ref="A129:A130"/>
    <mergeCell ref="B129:B130"/>
    <mergeCell ref="E129:E130"/>
    <mergeCell ref="F129:F130"/>
    <mergeCell ref="G129:G130"/>
    <mergeCell ref="B123:B124"/>
    <mergeCell ref="C123:C124"/>
    <mergeCell ref="E123:E124"/>
    <mergeCell ref="F123:F124"/>
    <mergeCell ref="G123:G124"/>
    <mergeCell ref="B125:B126"/>
    <mergeCell ref="C125:C126"/>
    <mergeCell ref="E125:E126"/>
    <mergeCell ref="F125:F126"/>
    <mergeCell ref="G125:G126"/>
    <mergeCell ref="A121:A122"/>
    <mergeCell ref="B121:B122"/>
    <mergeCell ref="C121:C122"/>
    <mergeCell ref="E121:E122"/>
    <mergeCell ref="F121:F122"/>
    <mergeCell ref="G121:G122"/>
    <mergeCell ref="B118:B119"/>
    <mergeCell ref="C118:C119"/>
    <mergeCell ref="E118:E119"/>
    <mergeCell ref="F118:F119"/>
    <mergeCell ref="G118:G119"/>
    <mergeCell ref="B120:C120"/>
    <mergeCell ref="B114:B115"/>
    <mergeCell ref="C114:C115"/>
    <mergeCell ref="E114:E115"/>
    <mergeCell ref="F114:F115"/>
    <mergeCell ref="G114:G115"/>
    <mergeCell ref="B116:B117"/>
    <mergeCell ref="C116:C117"/>
    <mergeCell ref="E116:E117"/>
    <mergeCell ref="F116:F117"/>
    <mergeCell ref="G116:G117"/>
    <mergeCell ref="A112:A113"/>
    <mergeCell ref="B112:B113"/>
    <mergeCell ref="C112:C113"/>
    <mergeCell ref="E112:E113"/>
    <mergeCell ref="F112:F113"/>
    <mergeCell ref="G112:G113"/>
    <mergeCell ref="A109:A110"/>
    <mergeCell ref="B109:B110"/>
    <mergeCell ref="C109:C110"/>
    <mergeCell ref="E109:E110"/>
    <mergeCell ref="F109:F110"/>
    <mergeCell ref="G109:G110"/>
    <mergeCell ref="A107:A108"/>
    <mergeCell ref="B107:B108"/>
    <mergeCell ref="C107:C108"/>
    <mergeCell ref="E107:E108"/>
    <mergeCell ref="F107:F108"/>
    <mergeCell ref="G107:G108"/>
    <mergeCell ref="G103:G104"/>
    <mergeCell ref="A105:A106"/>
    <mergeCell ref="B105:B106"/>
    <mergeCell ref="C105:C106"/>
    <mergeCell ref="E105:E106"/>
    <mergeCell ref="F105:F106"/>
    <mergeCell ref="G105:G106"/>
    <mergeCell ref="B102:C102"/>
    <mergeCell ref="A103:A104"/>
    <mergeCell ref="B103:B104"/>
    <mergeCell ref="C103:C104"/>
    <mergeCell ref="E103:E104"/>
    <mergeCell ref="F103:F104"/>
    <mergeCell ref="B98:B99"/>
    <mergeCell ref="C98:C99"/>
    <mergeCell ref="E98:E99"/>
    <mergeCell ref="F98:F99"/>
    <mergeCell ref="G98:G99"/>
    <mergeCell ref="B100:B101"/>
    <mergeCell ref="C100:C101"/>
    <mergeCell ref="E100:E101"/>
    <mergeCell ref="F100:F101"/>
    <mergeCell ref="G100:G101"/>
    <mergeCell ref="B94:B95"/>
    <mergeCell ref="C94:C95"/>
    <mergeCell ref="E94:E95"/>
    <mergeCell ref="F94:F95"/>
    <mergeCell ref="G94:G95"/>
    <mergeCell ref="B96:B97"/>
    <mergeCell ref="C96:C97"/>
    <mergeCell ref="E96:E97"/>
    <mergeCell ref="F96:F97"/>
    <mergeCell ref="G96:G97"/>
    <mergeCell ref="A92:A93"/>
    <mergeCell ref="B92:B93"/>
    <mergeCell ref="C92:C93"/>
    <mergeCell ref="E92:E93"/>
    <mergeCell ref="F92:F93"/>
    <mergeCell ref="G92:G93"/>
    <mergeCell ref="G88:G89"/>
    <mergeCell ref="A90:A91"/>
    <mergeCell ref="B90:B91"/>
    <mergeCell ref="C90:C91"/>
    <mergeCell ref="E90:E91"/>
    <mergeCell ref="F90:F91"/>
    <mergeCell ref="G90:G91"/>
    <mergeCell ref="B87:C87"/>
    <mergeCell ref="A88:A89"/>
    <mergeCell ref="B88:B89"/>
    <mergeCell ref="C88:C89"/>
    <mergeCell ref="E88:E89"/>
    <mergeCell ref="F88:F89"/>
    <mergeCell ref="A85:A86"/>
    <mergeCell ref="B85:B86"/>
    <mergeCell ref="C85:C86"/>
    <mergeCell ref="E85:E86"/>
    <mergeCell ref="F85:F86"/>
    <mergeCell ref="G85:G86"/>
    <mergeCell ref="G81:G82"/>
    <mergeCell ref="A83:A84"/>
    <mergeCell ref="B83:B84"/>
    <mergeCell ref="C83:C84"/>
    <mergeCell ref="E83:E84"/>
    <mergeCell ref="F83:F84"/>
    <mergeCell ref="G83:G84"/>
    <mergeCell ref="B80:C80"/>
    <mergeCell ref="A81:A82"/>
    <mergeCell ref="B81:B82"/>
    <mergeCell ref="C81:C82"/>
    <mergeCell ref="E81:E82"/>
    <mergeCell ref="F81:F82"/>
    <mergeCell ref="A78:A79"/>
    <mergeCell ref="B78:B79"/>
    <mergeCell ref="C78:C79"/>
    <mergeCell ref="E78:E79"/>
    <mergeCell ref="F78:F79"/>
    <mergeCell ref="G78:G79"/>
    <mergeCell ref="G73:G74"/>
    <mergeCell ref="B75:C75"/>
    <mergeCell ref="A76:A77"/>
    <mergeCell ref="B76:B77"/>
    <mergeCell ref="C76:C77"/>
    <mergeCell ref="E76:E77"/>
    <mergeCell ref="F76:F77"/>
    <mergeCell ref="G76:G77"/>
    <mergeCell ref="B71:B72"/>
    <mergeCell ref="C71:C72"/>
    <mergeCell ref="E71:E72"/>
    <mergeCell ref="F71:F72"/>
    <mergeCell ref="G71:G72"/>
    <mergeCell ref="A73:A74"/>
    <mergeCell ref="B73:B74"/>
    <mergeCell ref="C73:C74"/>
    <mergeCell ref="E73:E74"/>
    <mergeCell ref="F73:F74"/>
    <mergeCell ref="B69:B70"/>
    <mergeCell ref="C69:C70"/>
    <mergeCell ref="E69:E70"/>
    <mergeCell ref="F69:F70"/>
    <mergeCell ref="G69:G70"/>
    <mergeCell ref="A65:A66"/>
    <mergeCell ref="B65:B66"/>
    <mergeCell ref="C65:C66"/>
    <mergeCell ref="E65:E66"/>
    <mergeCell ref="F65:F66"/>
    <mergeCell ref="G65:G66"/>
    <mergeCell ref="A63:A64"/>
    <mergeCell ref="B63:B64"/>
    <mergeCell ref="C63:C64"/>
    <mergeCell ref="E63:E64"/>
    <mergeCell ref="F63:F64"/>
    <mergeCell ref="G63:G64"/>
    <mergeCell ref="G59:G60"/>
    <mergeCell ref="A61:A62"/>
    <mergeCell ref="B61:B62"/>
    <mergeCell ref="C61:C62"/>
    <mergeCell ref="E61:E62"/>
    <mergeCell ref="F61:F62"/>
    <mergeCell ref="G61:G62"/>
    <mergeCell ref="A59:A60"/>
    <mergeCell ref="B59:B60"/>
    <mergeCell ref="C59:C60"/>
    <mergeCell ref="E59:E60"/>
    <mergeCell ref="F59:F60"/>
    <mergeCell ref="B67:B68"/>
    <mergeCell ref="C67:C68"/>
    <mergeCell ref="E67:E68"/>
    <mergeCell ref="F67:F68"/>
    <mergeCell ref="G67:G68"/>
    <mergeCell ref="A57:A58"/>
    <mergeCell ref="B57:B58"/>
    <mergeCell ref="C57:C58"/>
    <mergeCell ref="E57:E58"/>
    <mergeCell ref="F57:F58"/>
    <mergeCell ref="G57:G58"/>
    <mergeCell ref="A55:A56"/>
    <mergeCell ref="B55:B56"/>
    <mergeCell ref="C55:C56"/>
    <mergeCell ref="E55:E56"/>
    <mergeCell ref="F55:F56"/>
    <mergeCell ref="G55:G56"/>
    <mergeCell ref="G51:G52"/>
    <mergeCell ref="A53:A54"/>
    <mergeCell ref="B53:B54"/>
    <mergeCell ref="C53:C54"/>
    <mergeCell ref="E53:E54"/>
    <mergeCell ref="F53:F54"/>
    <mergeCell ref="G53:G54"/>
    <mergeCell ref="B49:B50"/>
    <mergeCell ref="C49:C50"/>
    <mergeCell ref="E49:E50"/>
    <mergeCell ref="F49:F50"/>
    <mergeCell ref="G49:G50"/>
    <mergeCell ref="A51:A52"/>
    <mergeCell ref="B51:B52"/>
    <mergeCell ref="C51:C52"/>
    <mergeCell ref="E51:E52"/>
    <mergeCell ref="F51:F52"/>
    <mergeCell ref="A47:A48"/>
    <mergeCell ref="B47:B48"/>
    <mergeCell ref="C47:C48"/>
    <mergeCell ref="E47:E48"/>
    <mergeCell ref="F47:F48"/>
    <mergeCell ref="G47:G48"/>
    <mergeCell ref="B43:B44"/>
    <mergeCell ref="C43:C44"/>
    <mergeCell ref="E43:E44"/>
    <mergeCell ref="F43:F44"/>
    <mergeCell ref="G43:G44"/>
    <mergeCell ref="B45:B46"/>
    <mergeCell ref="C45:C46"/>
    <mergeCell ref="E45:E46"/>
    <mergeCell ref="F45:F46"/>
    <mergeCell ref="G45:G46"/>
    <mergeCell ref="G39:G40"/>
    <mergeCell ref="B41:B42"/>
    <mergeCell ref="C41:C42"/>
    <mergeCell ref="E41:E42"/>
    <mergeCell ref="F41:F42"/>
    <mergeCell ref="G41:G42"/>
    <mergeCell ref="B37:B38"/>
    <mergeCell ref="C37:C38"/>
    <mergeCell ref="E37:E38"/>
    <mergeCell ref="F37:F38"/>
    <mergeCell ref="G37:G38"/>
    <mergeCell ref="A39:A40"/>
    <mergeCell ref="B39:B40"/>
    <mergeCell ref="C39:C40"/>
    <mergeCell ref="E39:E40"/>
    <mergeCell ref="F39:F40"/>
    <mergeCell ref="B33:B34"/>
    <mergeCell ref="C33:C34"/>
    <mergeCell ref="E33:E34"/>
    <mergeCell ref="F33:F34"/>
    <mergeCell ref="G33:G34"/>
    <mergeCell ref="B35:B36"/>
    <mergeCell ref="C35:C36"/>
    <mergeCell ref="E35:E36"/>
    <mergeCell ref="F35:F36"/>
    <mergeCell ref="G35:G36"/>
    <mergeCell ref="B31:B32"/>
    <mergeCell ref="C31:C32"/>
    <mergeCell ref="E31:E32"/>
    <mergeCell ref="F31:F32"/>
    <mergeCell ref="G31:G32"/>
    <mergeCell ref="B28:C28"/>
    <mergeCell ref="A29:A30"/>
    <mergeCell ref="B29:B30"/>
    <mergeCell ref="C29:C30"/>
    <mergeCell ref="E29:E30"/>
    <mergeCell ref="F29:F30"/>
    <mergeCell ref="G29:G30"/>
    <mergeCell ref="A26:A27"/>
    <mergeCell ref="B26:B27"/>
    <mergeCell ref="C26:C27"/>
    <mergeCell ref="E26:E27"/>
    <mergeCell ref="F26:F27"/>
    <mergeCell ref="G26:G27"/>
    <mergeCell ref="G22:G23"/>
    <mergeCell ref="A24:A25"/>
    <mergeCell ref="B24:B25"/>
    <mergeCell ref="C24:C25"/>
    <mergeCell ref="E24:E25"/>
    <mergeCell ref="F24:F25"/>
    <mergeCell ref="G24:G25"/>
    <mergeCell ref="B21:C21"/>
    <mergeCell ref="A22:A23"/>
    <mergeCell ref="B22:B23"/>
    <mergeCell ref="C22:C23"/>
    <mergeCell ref="E22:E23"/>
    <mergeCell ref="F22:F23"/>
    <mergeCell ref="A19:A20"/>
    <mergeCell ref="B19:B20"/>
    <mergeCell ref="C19:C20"/>
    <mergeCell ref="E19:E20"/>
    <mergeCell ref="F19:F20"/>
    <mergeCell ref="G19:G20"/>
    <mergeCell ref="A17:A18"/>
    <mergeCell ref="B17:B18"/>
    <mergeCell ref="C17:C18"/>
    <mergeCell ref="E17:E18"/>
    <mergeCell ref="F17:F18"/>
    <mergeCell ref="G17:G18"/>
    <mergeCell ref="A15:A16"/>
    <mergeCell ref="B15:B16"/>
    <mergeCell ref="C15:C16"/>
    <mergeCell ref="E15:E16"/>
    <mergeCell ref="F15:F16"/>
    <mergeCell ref="G15:G16"/>
    <mergeCell ref="A13:A14"/>
    <mergeCell ref="B13:B14"/>
    <mergeCell ref="C13:C14"/>
    <mergeCell ref="E13:E14"/>
    <mergeCell ref="F13:F14"/>
    <mergeCell ref="G13:G14"/>
    <mergeCell ref="A11:A12"/>
    <mergeCell ref="B11:B12"/>
    <mergeCell ref="C11:C12"/>
    <mergeCell ref="E11:E12"/>
    <mergeCell ref="F11:F12"/>
    <mergeCell ref="G11:G12"/>
    <mergeCell ref="G8:G9"/>
    <mergeCell ref="B10:C10"/>
    <mergeCell ref="A1:G1"/>
    <mergeCell ref="A2:G2"/>
    <mergeCell ref="A3:G3"/>
    <mergeCell ref="A4:G4"/>
    <mergeCell ref="B7:G7"/>
    <mergeCell ref="A8:A9"/>
    <mergeCell ref="B8:B9"/>
    <mergeCell ref="C8:C9"/>
    <mergeCell ref="E8:E9"/>
    <mergeCell ref="F8:F9"/>
  </mergeCells>
  <pageMargins left="0.98425196850393704" right="0.23622047244094491" top="0.78740157480314965" bottom="0.19685039370078741" header="0.31496062992125984" footer="0.31496062992125984"/>
  <pageSetup paperSize="9" scale="66" orientation="landscape" verticalDpi="300" r:id="rId1"/>
  <rowBreaks count="6" manualBreakCount="6">
    <brk id="74" max="6" man="1"/>
    <brk id="251" max="6" man="1"/>
    <brk id="383" max="6" man="1"/>
    <brk id="413" max="6" man="1"/>
    <brk id="530" max="6" man="1"/>
    <brk id="59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О.р.п.газ,мол,мяс</vt:lpstr>
      <vt:lpstr>О.р.п.ел.ен.</vt:lpstr>
      <vt:lpstr>Річний план</vt:lpstr>
      <vt:lpstr>'Річний план'!Область_печати</vt:lpstr>
    </vt:vector>
  </TitlesOfParts>
  <Company>ODA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Buhgalter4</dc:creator>
  <cp:lastModifiedBy>User</cp:lastModifiedBy>
  <cp:lastPrinted>2020-12-04T14:08:25Z</cp:lastPrinted>
  <dcterms:created xsi:type="dcterms:W3CDTF">2014-11-18T12:31:48Z</dcterms:created>
  <dcterms:modified xsi:type="dcterms:W3CDTF">2021-02-18T11:07:46Z</dcterms:modified>
</cp:coreProperties>
</file>